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udanovvlad/Desktop/THE PARK/"/>
    </mc:Choice>
  </mc:AlternateContent>
  <xr:revisionPtr revIDLastSave="0" documentId="13_ncr:1_{898C74ED-5510-9341-B265-403173A97AE1}" xr6:coauthVersionLast="40" xr6:coauthVersionMax="40" xr10:uidLastSave="{00000000-0000-0000-0000-000000000000}"/>
  <bookViews>
    <workbookView xWindow="0" yWindow="0" windowWidth="28800" windowHeight="18000" tabRatio="500" activeTab="3" xr2:uid="{00000000-000D-0000-FFFF-FFFF00000000}"/>
  </bookViews>
  <sheets>
    <sheet name="Data" sheetId="2" r:id="rId1"/>
    <sheet name="Расходы" sheetId="3" r:id="rId2"/>
    <sheet name="Доходы и вовлекаемость" sheetId="4" r:id="rId3"/>
    <sheet name="Model" sheetId="1" r:id="rId4"/>
    <sheet name="Лист1" sheetId="5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L10" i="1" l="1"/>
  <c r="AQ15" i="4"/>
  <c r="AD25" i="4"/>
  <c r="AK25" i="4"/>
  <c r="AL25" i="4"/>
  <c r="AF26" i="4"/>
  <c r="AM26" i="4"/>
  <c r="AN26" i="4"/>
  <c r="T20" i="4"/>
  <c r="V20" i="4"/>
  <c r="AC20" i="4"/>
  <c r="AD20" i="4"/>
  <c r="AE20" i="4"/>
  <c r="AJ20" i="4"/>
  <c r="AL20" i="4"/>
  <c r="AQ46" i="4"/>
  <c r="AQ47" i="4" s="1"/>
  <c r="AQ90" i="4" s="1"/>
  <c r="AQ28" i="4" s="1"/>
  <c r="P19" i="4"/>
  <c r="P20" i="4" s="1"/>
  <c r="Q19" i="4"/>
  <c r="Q20" i="4" s="1"/>
  <c r="R19" i="4"/>
  <c r="R20" i="4" s="1"/>
  <c r="S19" i="4"/>
  <c r="S20" i="4" s="1"/>
  <c r="T19" i="4"/>
  <c r="U19" i="4"/>
  <c r="U20" i="4" s="1"/>
  <c r="V19" i="4"/>
  <c r="W19" i="4"/>
  <c r="W20" i="4" s="1"/>
  <c r="X19" i="4"/>
  <c r="X20" i="4" s="1"/>
  <c r="Y19" i="4"/>
  <c r="Y20" i="4" s="1"/>
  <c r="Z19" i="4"/>
  <c r="Z20" i="4" s="1"/>
  <c r="AA19" i="4"/>
  <c r="AA20" i="4" s="1"/>
  <c r="AB19" i="4"/>
  <c r="AB20" i="4" s="1"/>
  <c r="AC19" i="4"/>
  <c r="AD19" i="4"/>
  <c r="AE19" i="4"/>
  <c r="AF19" i="4"/>
  <c r="AF20" i="4" s="1"/>
  <c r="AG19" i="4"/>
  <c r="AG20" i="4" s="1"/>
  <c r="AH19" i="4"/>
  <c r="AH20" i="4" s="1"/>
  <c r="AI19" i="4"/>
  <c r="AI20" i="4" s="1"/>
  <c r="AJ19" i="4"/>
  <c r="AK19" i="4"/>
  <c r="AK20" i="4" s="1"/>
  <c r="AL19" i="4"/>
  <c r="AM19" i="4"/>
  <c r="AM20" i="4" s="1"/>
  <c r="AN19" i="4"/>
  <c r="AN20" i="4" s="1"/>
  <c r="AO19" i="4"/>
  <c r="AO20" i="4" s="1"/>
  <c r="AP19" i="4"/>
  <c r="AP20" i="4" s="1"/>
  <c r="AQ19" i="4"/>
  <c r="AQ20" i="4" s="1"/>
  <c r="O19" i="4"/>
  <c r="O20" i="4" s="1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O87" i="4"/>
  <c r="F80" i="4"/>
  <c r="AQ79" i="4"/>
  <c r="AQ81" i="4" s="1"/>
  <c r="AP79" i="4"/>
  <c r="AP81" i="4" s="1"/>
  <c r="AO79" i="4"/>
  <c r="AO81" i="4" s="1"/>
  <c r="AN79" i="4"/>
  <c r="AN80" i="4" s="1"/>
  <c r="AM79" i="4"/>
  <c r="AM80" i="4" s="1"/>
  <c r="AL79" i="4"/>
  <c r="AL81" i="4" s="1"/>
  <c r="AK79" i="4"/>
  <c r="AK80" i="4" s="1"/>
  <c r="AK26" i="4" s="1"/>
  <c r="AJ79" i="4"/>
  <c r="AJ80" i="4" s="1"/>
  <c r="AJ26" i="4" s="1"/>
  <c r="AI79" i="4"/>
  <c r="AI81" i="4" s="1"/>
  <c r="AH79" i="4"/>
  <c r="AH81" i="4" s="1"/>
  <c r="AG79" i="4"/>
  <c r="AG81" i="4" s="1"/>
  <c r="AF79" i="4"/>
  <c r="AF80" i="4" s="1"/>
  <c r="AE79" i="4"/>
  <c r="AE80" i="4" s="1"/>
  <c r="AE26" i="4" s="1"/>
  <c r="AD79" i="4"/>
  <c r="AD80" i="4" s="1"/>
  <c r="AD26" i="4" s="1"/>
  <c r="AC79" i="4"/>
  <c r="AC80" i="4" s="1"/>
  <c r="AC26" i="4" s="1"/>
  <c r="AB79" i="4"/>
  <c r="AB80" i="4" s="1"/>
  <c r="AB26" i="4" s="1"/>
  <c r="AA79" i="4"/>
  <c r="AA81" i="4" s="1"/>
  <c r="Z79" i="4"/>
  <c r="Z81" i="4" s="1"/>
  <c r="Y79" i="4"/>
  <c r="Y81" i="4" s="1"/>
  <c r="X79" i="4"/>
  <c r="X80" i="4" s="1"/>
  <c r="X26" i="4" s="1"/>
  <c r="W79" i="4"/>
  <c r="W80" i="4" s="1"/>
  <c r="W26" i="4" s="1"/>
  <c r="V79" i="4"/>
  <c r="V80" i="4" s="1"/>
  <c r="V26" i="4" s="1"/>
  <c r="U79" i="4"/>
  <c r="U80" i="4" s="1"/>
  <c r="U26" i="4" s="1"/>
  <c r="T79" i="4"/>
  <c r="T80" i="4" s="1"/>
  <c r="T26" i="4" s="1"/>
  <c r="S79" i="4"/>
  <c r="S81" i="4" s="1"/>
  <c r="R79" i="4"/>
  <c r="R81" i="4" s="1"/>
  <c r="Q79" i="4"/>
  <c r="Q81" i="4" s="1"/>
  <c r="P79" i="4"/>
  <c r="P80" i="4" s="1"/>
  <c r="P26" i="4" s="1"/>
  <c r="O79" i="4"/>
  <c r="O80" i="4" s="1"/>
  <c r="O26" i="4" s="1"/>
  <c r="O72" i="4"/>
  <c r="O74" i="4" s="1"/>
  <c r="F73" i="4"/>
  <c r="AQ72" i="4"/>
  <c r="AQ74" i="4" s="1"/>
  <c r="AP72" i="4"/>
  <c r="AP74" i="4" s="1"/>
  <c r="AO72" i="4"/>
  <c r="AO74" i="4" s="1"/>
  <c r="AN72" i="4"/>
  <c r="AN74" i="4" s="1"/>
  <c r="AM72" i="4"/>
  <c r="AM74" i="4" s="1"/>
  <c r="AL72" i="4"/>
  <c r="AL73" i="4" s="1"/>
  <c r="AK72" i="4"/>
  <c r="AK73" i="4" s="1"/>
  <c r="AJ72" i="4"/>
  <c r="AJ73" i="4" s="1"/>
  <c r="AJ25" i="4" s="1"/>
  <c r="AI72" i="4"/>
  <c r="AI73" i="4" s="1"/>
  <c r="AI25" i="4" s="1"/>
  <c r="AH72" i="4"/>
  <c r="AH74" i="4" s="1"/>
  <c r="AG72" i="4"/>
  <c r="AG74" i="4" s="1"/>
  <c r="AF72" i="4"/>
  <c r="AF74" i="4" s="1"/>
  <c r="AE72" i="4"/>
  <c r="AE74" i="4" s="1"/>
  <c r="AD72" i="4"/>
  <c r="AD73" i="4" s="1"/>
  <c r="AC72" i="4"/>
  <c r="AC73" i="4" s="1"/>
  <c r="AC25" i="4" s="1"/>
  <c r="AB72" i="4"/>
  <c r="AB74" i="4" s="1"/>
  <c r="AA72" i="4"/>
  <c r="AA73" i="4" s="1"/>
  <c r="AA25" i="4" s="1"/>
  <c r="Z72" i="4"/>
  <c r="Z74" i="4" s="1"/>
  <c r="Y72" i="4"/>
  <c r="Y74" i="4" s="1"/>
  <c r="X72" i="4"/>
  <c r="X74" i="4" s="1"/>
  <c r="W72" i="4"/>
  <c r="W74" i="4" s="1"/>
  <c r="V72" i="4"/>
  <c r="V73" i="4" s="1"/>
  <c r="V25" i="4" s="1"/>
  <c r="U72" i="4"/>
  <c r="U73" i="4" s="1"/>
  <c r="U25" i="4" s="1"/>
  <c r="T72" i="4"/>
  <c r="T73" i="4" s="1"/>
  <c r="T25" i="4" s="1"/>
  <c r="S72" i="4"/>
  <c r="S74" i="4" s="1"/>
  <c r="R72" i="4"/>
  <c r="R74" i="4" s="1"/>
  <c r="Q72" i="4"/>
  <c r="Q74" i="4" s="1"/>
  <c r="P72" i="4"/>
  <c r="P74" i="4" s="1"/>
  <c r="AK27" i="4" l="1"/>
  <c r="AD27" i="4"/>
  <c r="AJ27" i="4"/>
  <c r="AC27" i="4"/>
  <c r="T27" i="4"/>
  <c r="V27" i="4"/>
  <c r="U27" i="4"/>
  <c r="AQ48" i="4"/>
  <c r="S80" i="4"/>
  <c r="S26" i="4" s="1"/>
  <c r="AG80" i="4"/>
  <c r="AG26" i="4" s="1"/>
  <c r="AH80" i="4"/>
  <c r="AH26" i="4" s="1"/>
  <c r="AI80" i="4"/>
  <c r="AI26" i="4" s="1"/>
  <c r="AI27" i="4" s="1"/>
  <c r="R80" i="4"/>
  <c r="R26" i="4" s="1"/>
  <c r="U81" i="4"/>
  <c r="AB81" i="4"/>
  <c r="AC81" i="4"/>
  <c r="V81" i="4"/>
  <c r="Y80" i="4"/>
  <c r="Y26" i="4" s="1"/>
  <c r="AL80" i="4"/>
  <c r="AL26" i="4" s="1"/>
  <c r="AL27" i="4" s="1"/>
  <c r="Z80" i="4"/>
  <c r="Z26" i="4" s="1"/>
  <c r="AO80" i="4"/>
  <c r="AO26" i="4" s="1"/>
  <c r="AD81" i="4"/>
  <c r="AA80" i="4"/>
  <c r="AA26" i="4" s="1"/>
  <c r="AA27" i="4" s="1"/>
  <c r="AP80" i="4"/>
  <c r="AP26" i="4" s="1"/>
  <c r="AJ81" i="4"/>
  <c r="AQ80" i="4"/>
  <c r="AQ26" i="4" s="1"/>
  <c r="AK81" i="4"/>
  <c r="Q80" i="4"/>
  <c r="Q26" i="4" s="1"/>
  <c r="T81" i="4"/>
  <c r="O81" i="4"/>
  <c r="W81" i="4"/>
  <c r="AE81" i="4"/>
  <c r="AM81" i="4"/>
  <c r="P81" i="4"/>
  <c r="X81" i="4"/>
  <c r="AF81" i="4"/>
  <c r="AN81" i="4"/>
  <c r="R73" i="4"/>
  <c r="R25" i="4" s="1"/>
  <c r="R27" i="4" s="1"/>
  <c r="AM73" i="4"/>
  <c r="AM25" i="4" s="1"/>
  <c r="AM27" i="4" s="1"/>
  <c r="AP73" i="4"/>
  <c r="AP25" i="4" s="1"/>
  <c r="AP27" i="4" s="1"/>
  <c r="X73" i="4"/>
  <c r="X25" i="4" s="1"/>
  <c r="X27" i="4" s="1"/>
  <c r="Y73" i="4"/>
  <c r="Y25" i="4" s="1"/>
  <c r="Y27" i="4" s="1"/>
  <c r="Z73" i="4"/>
  <c r="Z25" i="4" s="1"/>
  <c r="AB73" i="4"/>
  <c r="AB25" i="4" s="1"/>
  <c r="AB27" i="4" s="1"/>
  <c r="T74" i="4"/>
  <c r="AF73" i="4"/>
  <c r="AF25" i="4" s="1"/>
  <c r="AF27" i="4" s="1"/>
  <c r="P73" i="4"/>
  <c r="P25" i="4" s="1"/>
  <c r="P27" i="4" s="1"/>
  <c r="AH73" i="4"/>
  <c r="AH25" i="4" s="1"/>
  <c r="AJ74" i="4"/>
  <c r="AN73" i="4"/>
  <c r="AN25" i="4" s="1"/>
  <c r="AN27" i="4" s="1"/>
  <c r="Q73" i="4"/>
  <c r="Q25" i="4" s="1"/>
  <c r="AA74" i="4"/>
  <c r="S73" i="4"/>
  <c r="S25" i="4" s="1"/>
  <c r="AE73" i="4"/>
  <c r="AE25" i="4" s="1"/>
  <c r="AE27" i="4" s="1"/>
  <c r="AO73" i="4"/>
  <c r="AO25" i="4" s="1"/>
  <c r="AO27" i="4" s="1"/>
  <c r="W73" i="4"/>
  <c r="W25" i="4" s="1"/>
  <c r="W27" i="4" s="1"/>
  <c r="AG73" i="4"/>
  <c r="AG25" i="4" s="1"/>
  <c r="AQ73" i="4"/>
  <c r="AQ25" i="4" s="1"/>
  <c r="AQ27" i="4" s="1"/>
  <c r="AI74" i="4"/>
  <c r="O73" i="4"/>
  <c r="O25" i="4" s="1"/>
  <c r="O27" i="4" s="1"/>
  <c r="U74" i="4"/>
  <c r="AC74" i="4"/>
  <c r="AK74" i="4"/>
  <c r="V74" i="4"/>
  <c r="AD74" i="4"/>
  <c r="AL74" i="4"/>
  <c r="P66" i="4"/>
  <c r="P23" i="4" s="1"/>
  <c r="Q66" i="4"/>
  <c r="Q23" i="4" s="1"/>
  <c r="R66" i="4"/>
  <c r="R23" i="4" s="1"/>
  <c r="S66" i="4"/>
  <c r="S23" i="4" s="1"/>
  <c r="T66" i="4"/>
  <c r="T23" i="4" s="1"/>
  <c r="U66" i="4"/>
  <c r="U23" i="4" s="1"/>
  <c r="V66" i="4"/>
  <c r="V23" i="4" s="1"/>
  <c r="W66" i="4"/>
  <c r="W23" i="4" s="1"/>
  <c r="X66" i="4"/>
  <c r="X23" i="4" s="1"/>
  <c r="Y66" i="4"/>
  <c r="Y23" i="4" s="1"/>
  <c r="Z66" i="4"/>
  <c r="Z23" i="4" s="1"/>
  <c r="AA66" i="4"/>
  <c r="AA23" i="4" s="1"/>
  <c r="AB66" i="4"/>
  <c r="AB23" i="4" s="1"/>
  <c r="AC66" i="4"/>
  <c r="AC23" i="4" s="1"/>
  <c r="AD66" i="4"/>
  <c r="AD23" i="4" s="1"/>
  <c r="AE66" i="4"/>
  <c r="AE23" i="4" s="1"/>
  <c r="AF66" i="4"/>
  <c r="AF23" i="4" s="1"/>
  <c r="AG66" i="4"/>
  <c r="AG23" i="4" s="1"/>
  <c r="AH66" i="4"/>
  <c r="AH23" i="4" s="1"/>
  <c r="AI66" i="4"/>
  <c r="AI23" i="4" s="1"/>
  <c r="AJ66" i="4"/>
  <c r="AJ23" i="4" s="1"/>
  <c r="AK66" i="4"/>
  <c r="AK23" i="4" s="1"/>
  <c r="AL66" i="4"/>
  <c r="AL23" i="4" s="1"/>
  <c r="AM66" i="4"/>
  <c r="AM23" i="4" s="1"/>
  <c r="AN66" i="4"/>
  <c r="AN23" i="4" s="1"/>
  <c r="AO66" i="4"/>
  <c r="AO23" i="4" s="1"/>
  <c r="AP66" i="4"/>
  <c r="AP23" i="4" s="1"/>
  <c r="AQ66" i="4"/>
  <c r="AQ23" i="4" s="1"/>
  <c r="O66" i="4"/>
  <c r="O23" i="4" s="1"/>
  <c r="P65" i="4"/>
  <c r="P22" i="4" s="1"/>
  <c r="Q65" i="4"/>
  <c r="R65" i="4"/>
  <c r="R22" i="4" s="1"/>
  <c r="S65" i="4"/>
  <c r="S22" i="4" s="1"/>
  <c r="T65" i="4"/>
  <c r="T22" i="4" s="1"/>
  <c r="U65" i="4"/>
  <c r="U22" i="4" s="1"/>
  <c r="V65" i="4"/>
  <c r="V22" i="4" s="1"/>
  <c r="W65" i="4"/>
  <c r="W22" i="4" s="1"/>
  <c r="X65" i="4"/>
  <c r="X22" i="4" s="1"/>
  <c r="Y65" i="4"/>
  <c r="Z65" i="4"/>
  <c r="Z22" i="4" s="1"/>
  <c r="AA65" i="4"/>
  <c r="AA22" i="4" s="1"/>
  <c r="AB65" i="4"/>
  <c r="AB22" i="4" s="1"/>
  <c r="AC65" i="4"/>
  <c r="AC22" i="4" s="1"/>
  <c r="AD65" i="4"/>
  <c r="AD22" i="4" s="1"/>
  <c r="AE65" i="4"/>
  <c r="AE22" i="4" s="1"/>
  <c r="AF65" i="4"/>
  <c r="AF22" i="4" s="1"/>
  <c r="AG65" i="4"/>
  <c r="AH65" i="4"/>
  <c r="AH22" i="4" s="1"/>
  <c r="AI65" i="4"/>
  <c r="AI22" i="4" s="1"/>
  <c r="AJ65" i="4"/>
  <c r="AJ22" i="4" s="1"/>
  <c r="AK65" i="4"/>
  <c r="AK22" i="4" s="1"/>
  <c r="AL65" i="4"/>
  <c r="AL22" i="4" s="1"/>
  <c r="AM65" i="4"/>
  <c r="AM22" i="4" s="1"/>
  <c r="AN65" i="4"/>
  <c r="AN22" i="4" s="1"/>
  <c r="AO65" i="4"/>
  <c r="AP65" i="4"/>
  <c r="AP22" i="4" s="1"/>
  <c r="AQ65" i="4"/>
  <c r="AQ22" i="4" s="1"/>
  <c r="O65" i="4"/>
  <c r="O22" i="4" s="1"/>
  <c r="F64" i="4"/>
  <c r="R64" i="4" s="1"/>
  <c r="R21" i="4" s="1"/>
  <c r="AG27" i="4" l="1"/>
  <c r="Z27" i="4"/>
  <c r="R24" i="4"/>
  <c r="Q27" i="4"/>
  <c r="AH27" i="4"/>
  <c r="S27" i="4"/>
  <c r="AG64" i="4"/>
  <c r="AG21" i="4" s="1"/>
  <c r="AG24" i="4" s="1"/>
  <c r="W64" i="4"/>
  <c r="W21" i="4" s="1"/>
  <c r="W24" i="4" s="1"/>
  <c r="AJ64" i="4"/>
  <c r="AJ21" i="4" s="1"/>
  <c r="AJ24" i="4" s="1"/>
  <c r="V64" i="4"/>
  <c r="V21" i="4" s="1"/>
  <c r="V24" i="4" s="1"/>
  <c r="AG22" i="4"/>
  <c r="O64" i="4"/>
  <c r="O21" i="4" s="1"/>
  <c r="O24" i="4" s="1"/>
  <c r="AE64" i="4"/>
  <c r="AE21" i="4" s="1"/>
  <c r="AE24" i="4" s="1"/>
  <c r="Q64" i="4"/>
  <c r="Q21" i="4" s="1"/>
  <c r="T64" i="4"/>
  <c r="T21" i="4" s="1"/>
  <c r="T24" i="4" s="1"/>
  <c r="Q22" i="4"/>
  <c r="AO64" i="4"/>
  <c r="AO21" i="4" s="1"/>
  <c r="P64" i="4"/>
  <c r="P67" i="4" s="1"/>
  <c r="AN64" i="4"/>
  <c r="AN21" i="4" s="1"/>
  <c r="AN24" i="4" s="1"/>
  <c r="AD64" i="4"/>
  <c r="AD21" i="4" s="1"/>
  <c r="AD24" i="4" s="1"/>
  <c r="AB64" i="4"/>
  <c r="AB21" i="4" s="1"/>
  <c r="AB24" i="4" s="1"/>
  <c r="AO22" i="4"/>
  <c r="AM64" i="4"/>
  <c r="AM21" i="4" s="1"/>
  <c r="AM24" i="4" s="1"/>
  <c r="Y64" i="4"/>
  <c r="Y21" i="4" s="1"/>
  <c r="Y22" i="4"/>
  <c r="AF64" i="4"/>
  <c r="AF67" i="4" s="1"/>
  <c r="AL64" i="4"/>
  <c r="AL21" i="4" s="1"/>
  <c r="AL24" i="4" s="1"/>
  <c r="X64" i="4"/>
  <c r="X21" i="4" s="1"/>
  <c r="X24" i="4" s="1"/>
  <c r="R67" i="4"/>
  <c r="AK64" i="4"/>
  <c r="AK21" i="4" s="1"/>
  <c r="AK24" i="4" s="1"/>
  <c r="AC64" i="4"/>
  <c r="AC21" i="4" s="1"/>
  <c r="AC24" i="4" s="1"/>
  <c r="U64" i="4"/>
  <c r="U21" i="4" s="1"/>
  <c r="U24" i="4" s="1"/>
  <c r="AQ64" i="4"/>
  <c r="AQ21" i="4" s="1"/>
  <c r="AQ24" i="4" s="1"/>
  <c r="AI64" i="4"/>
  <c r="AI21" i="4" s="1"/>
  <c r="AI24" i="4" s="1"/>
  <c r="AA64" i="4"/>
  <c r="AA21" i="4" s="1"/>
  <c r="AA24" i="4" s="1"/>
  <c r="S64" i="4"/>
  <c r="S21" i="4" s="1"/>
  <c r="S24" i="4" s="1"/>
  <c r="AP64" i="4"/>
  <c r="AP21" i="4" s="1"/>
  <c r="AP24" i="4" s="1"/>
  <c r="AH64" i="4"/>
  <c r="AH21" i="4" s="1"/>
  <c r="AH24" i="4" s="1"/>
  <c r="Z64" i="4"/>
  <c r="Z21" i="4" s="1"/>
  <c r="Z24" i="4" s="1"/>
  <c r="AO24" i="4" l="1"/>
  <c r="Y24" i="4"/>
  <c r="Q24" i="4"/>
  <c r="Y67" i="4"/>
  <c r="W67" i="4"/>
  <c r="S67" i="4"/>
  <c r="AB67" i="4"/>
  <c r="V67" i="4"/>
  <c r="P21" i="4"/>
  <c r="P24" i="4" s="1"/>
  <c r="AF21" i="4"/>
  <c r="AF24" i="4" s="1"/>
  <c r="AN67" i="4"/>
  <c r="AO67" i="4"/>
  <c r="O67" i="4"/>
  <c r="AJ67" i="4"/>
  <c r="AG67" i="4"/>
  <c r="AL67" i="4"/>
  <c r="Z67" i="4"/>
  <c r="AM67" i="4"/>
  <c r="AD67" i="4"/>
  <c r="T67" i="4"/>
  <c r="AE67" i="4"/>
  <c r="X67" i="4"/>
  <c r="Q67" i="4"/>
  <c r="AP67" i="4"/>
  <c r="AA67" i="4"/>
  <c r="AH67" i="4"/>
  <c r="U67" i="4"/>
  <c r="AC67" i="4"/>
  <c r="AI67" i="4"/>
  <c r="AK67" i="4"/>
  <c r="AQ67" i="4"/>
  <c r="F59" i="4"/>
  <c r="AQ58" i="4"/>
  <c r="AQ60" i="4" s="1"/>
  <c r="AP58" i="4"/>
  <c r="AP60" i="4" s="1"/>
  <c r="AO58" i="4"/>
  <c r="AO60" i="4" s="1"/>
  <c r="AN58" i="4"/>
  <c r="AN59" i="4" s="1"/>
  <c r="AM58" i="4"/>
  <c r="AM59" i="4" s="1"/>
  <c r="AL58" i="4"/>
  <c r="AL60" i="4" s="1"/>
  <c r="AK58" i="4"/>
  <c r="AK60" i="4" s="1"/>
  <c r="AJ58" i="4"/>
  <c r="AJ59" i="4" s="1"/>
  <c r="AI58" i="4"/>
  <c r="AI60" i="4" s="1"/>
  <c r="AH58" i="4"/>
  <c r="AH60" i="4" s="1"/>
  <c r="AG58" i="4"/>
  <c r="AG60" i="4" s="1"/>
  <c r="AF58" i="4"/>
  <c r="AF59" i="4" s="1"/>
  <c r="AE58" i="4"/>
  <c r="AE59" i="4" s="1"/>
  <c r="AD58" i="4"/>
  <c r="AD59" i="4" s="1"/>
  <c r="AC58" i="4"/>
  <c r="AC59" i="4" s="1"/>
  <c r="AB58" i="4"/>
  <c r="AB59" i="4" s="1"/>
  <c r="AA58" i="4"/>
  <c r="AA60" i="4" s="1"/>
  <c r="Z58" i="4"/>
  <c r="Z60" i="4" s="1"/>
  <c r="Y58" i="4"/>
  <c r="Y60" i="4" s="1"/>
  <c r="X58" i="4"/>
  <c r="X59" i="4" s="1"/>
  <c r="W58" i="4"/>
  <c r="W59" i="4" s="1"/>
  <c r="V58" i="4"/>
  <c r="V60" i="4" s="1"/>
  <c r="U58" i="4"/>
  <c r="U59" i="4" s="1"/>
  <c r="T58" i="4"/>
  <c r="T59" i="4" s="1"/>
  <c r="S58" i="4"/>
  <c r="S60" i="4" s="1"/>
  <c r="R58" i="4"/>
  <c r="R60" i="4" s="1"/>
  <c r="Q58" i="4"/>
  <c r="Q60" i="4" s="1"/>
  <c r="P58" i="4"/>
  <c r="P59" i="4" s="1"/>
  <c r="O58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O10" i="4"/>
  <c r="O9" i="4"/>
  <c r="P54" i="4"/>
  <c r="P11" i="4" s="1"/>
  <c r="Q54" i="4"/>
  <c r="Q11" i="4" s="1"/>
  <c r="R54" i="4"/>
  <c r="R11" i="4" s="1"/>
  <c r="S54" i="4"/>
  <c r="S11" i="4" s="1"/>
  <c r="T54" i="4"/>
  <c r="T11" i="4" s="1"/>
  <c r="U54" i="4"/>
  <c r="U11" i="4" s="1"/>
  <c r="V54" i="4"/>
  <c r="V11" i="4" s="1"/>
  <c r="W54" i="4"/>
  <c r="W11" i="4" s="1"/>
  <c r="X54" i="4"/>
  <c r="X11" i="4" s="1"/>
  <c r="Y54" i="4"/>
  <c r="Y11" i="4" s="1"/>
  <c r="Z54" i="4"/>
  <c r="Z11" i="4" s="1"/>
  <c r="AA54" i="4"/>
  <c r="AA11" i="4" s="1"/>
  <c r="AB54" i="4"/>
  <c r="AB11" i="4" s="1"/>
  <c r="AC54" i="4"/>
  <c r="AC11" i="4" s="1"/>
  <c r="AD54" i="4"/>
  <c r="AD11" i="4" s="1"/>
  <c r="AE54" i="4"/>
  <c r="AE11" i="4" s="1"/>
  <c r="AF54" i="4"/>
  <c r="AF11" i="4" s="1"/>
  <c r="AG54" i="4"/>
  <c r="AG11" i="4" s="1"/>
  <c r="AH54" i="4"/>
  <c r="AH11" i="4" s="1"/>
  <c r="AI54" i="4"/>
  <c r="AI11" i="4" s="1"/>
  <c r="AJ54" i="4"/>
  <c r="AJ11" i="4" s="1"/>
  <c r="AK54" i="4"/>
  <c r="AK11" i="4" s="1"/>
  <c r="AL54" i="4"/>
  <c r="AL11" i="4" s="1"/>
  <c r="AM54" i="4"/>
  <c r="AM11" i="4" s="1"/>
  <c r="AN54" i="4"/>
  <c r="AN11" i="4" s="1"/>
  <c r="AO54" i="4"/>
  <c r="AO11" i="4" s="1"/>
  <c r="AP54" i="4"/>
  <c r="AP11" i="4" s="1"/>
  <c r="AQ54" i="4"/>
  <c r="AQ11" i="4" s="1"/>
  <c r="O54" i="4"/>
  <c r="O11" i="4" s="1"/>
  <c r="F47" i="4"/>
  <c r="AB17" i="4" l="1"/>
  <c r="AB91" i="4"/>
  <c r="AB29" i="4" s="1"/>
  <c r="AB92" i="4"/>
  <c r="AB30" i="4" s="1"/>
  <c r="U91" i="4"/>
  <c r="U29" i="4" s="1"/>
  <c r="U92" i="4"/>
  <c r="U30" i="4" s="1"/>
  <c r="AD17" i="4"/>
  <c r="AD91" i="4"/>
  <c r="AD29" i="4" s="1"/>
  <c r="AD92" i="4"/>
  <c r="AD30" i="4" s="1"/>
  <c r="W17" i="4"/>
  <c r="W91" i="4"/>
  <c r="W29" i="4" s="1"/>
  <c r="W92" i="4"/>
  <c r="W30" i="4" s="1"/>
  <c r="AE17" i="4"/>
  <c r="AE92" i="4"/>
  <c r="AE30" i="4" s="1"/>
  <c r="AE91" i="4"/>
  <c r="AE29" i="4" s="1"/>
  <c r="AM17" i="4"/>
  <c r="AM91" i="4"/>
  <c r="AM29" i="4" s="1"/>
  <c r="AM92" i="4"/>
  <c r="AM30" i="4" s="1"/>
  <c r="T16" i="4"/>
  <c r="T91" i="4"/>
  <c r="T29" i="4" s="1"/>
  <c r="T92" i="4"/>
  <c r="T30" i="4" s="1"/>
  <c r="AC16" i="4"/>
  <c r="AC91" i="4"/>
  <c r="AC29" i="4" s="1"/>
  <c r="AC92" i="4"/>
  <c r="AC30" i="4" s="1"/>
  <c r="P16" i="4"/>
  <c r="P91" i="4"/>
  <c r="P29" i="4" s="1"/>
  <c r="P92" i="4"/>
  <c r="P30" i="4" s="1"/>
  <c r="X16" i="4"/>
  <c r="X92" i="4"/>
  <c r="X30" i="4" s="1"/>
  <c r="X91" i="4"/>
  <c r="X29" i="4" s="1"/>
  <c r="AF16" i="4"/>
  <c r="AF92" i="4"/>
  <c r="AF30" i="4" s="1"/>
  <c r="AF91" i="4"/>
  <c r="AF29" i="4" s="1"/>
  <c r="AN16" i="4"/>
  <c r="AN91" i="4"/>
  <c r="AN29" i="4" s="1"/>
  <c r="AN92" i="4"/>
  <c r="AN30" i="4" s="1"/>
  <c r="AJ16" i="4"/>
  <c r="AJ91" i="4"/>
  <c r="AJ29" i="4" s="1"/>
  <c r="AJ92" i="4"/>
  <c r="AJ30" i="4" s="1"/>
  <c r="AD16" i="4"/>
  <c r="AD18" i="4" s="1"/>
  <c r="T60" i="4"/>
  <c r="U60" i="4"/>
  <c r="AM16" i="4"/>
  <c r="AP55" i="4"/>
  <c r="AE16" i="4"/>
  <c r="AE18" i="4" s="1"/>
  <c r="AI55" i="4"/>
  <c r="AH55" i="4"/>
  <c r="AA55" i="4"/>
  <c r="R59" i="4"/>
  <c r="W16" i="4"/>
  <c r="W18" i="4" s="1"/>
  <c r="Z55" i="4"/>
  <c r="R55" i="4"/>
  <c r="AG59" i="4"/>
  <c r="S55" i="4"/>
  <c r="AQ55" i="4"/>
  <c r="AQ96" i="4" s="1"/>
  <c r="AH59" i="4"/>
  <c r="AC17" i="4"/>
  <c r="AC18" i="4" s="1"/>
  <c r="U16" i="4"/>
  <c r="U17" i="4"/>
  <c r="Q55" i="4"/>
  <c r="AJ17" i="4"/>
  <c r="AJ18" i="4" s="1"/>
  <c r="AN55" i="4"/>
  <c r="P55" i="4"/>
  <c r="AM55" i="4"/>
  <c r="AE55" i="4"/>
  <c r="W55" i="4"/>
  <c r="O59" i="4"/>
  <c r="O60" i="4"/>
  <c r="AG17" i="4"/>
  <c r="Y55" i="4"/>
  <c r="AF55" i="4"/>
  <c r="AB16" i="4"/>
  <c r="AB18" i="4" s="1"/>
  <c r="AL55" i="4"/>
  <c r="AD55" i="4"/>
  <c r="V55" i="4"/>
  <c r="AN17" i="4"/>
  <c r="AN18" i="4" s="1"/>
  <c r="AF17" i="4"/>
  <c r="X17" i="4"/>
  <c r="X18" i="4" s="1"/>
  <c r="P17" i="4"/>
  <c r="T17" i="4"/>
  <c r="T18" i="4" s="1"/>
  <c r="AG55" i="4"/>
  <c r="AB60" i="4"/>
  <c r="X55" i="4"/>
  <c r="AC60" i="4"/>
  <c r="AK55" i="4"/>
  <c r="AC55" i="4"/>
  <c r="U55" i="4"/>
  <c r="AI59" i="4"/>
  <c r="AO55" i="4"/>
  <c r="O55" i="4"/>
  <c r="AJ55" i="4"/>
  <c r="AB55" i="4"/>
  <c r="T55" i="4"/>
  <c r="AK59" i="4"/>
  <c r="AD60" i="4"/>
  <c r="V59" i="4"/>
  <c r="Y59" i="4"/>
  <c r="Z59" i="4"/>
  <c r="AO59" i="4"/>
  <c r="AP59" i="4"/>
  <c r="AL59" i="4"/>
  <c r="AA59" i="4"/>
  <c r="Q59" i="4"/>
  <c r="AQ59" i="4"/>
  <c r="AJ60" i="4"/>
  <c r="S59" i="4"/>
  <c r="W60" i="4"/>
  <c r="AE60" i="4"/>
  <c r="AM60" i="4"/>
  <c r="P60" i="4"/>
  <c r="X60" i="4"/>
  <c r="AF60" i="4"/>
  <c r="AN60" i="4"/>
  <c r="W12" i="4"/>
  <c r="AL12" i="4"/>
  <c r="AD12" i="4"/>
  <c r="V12" i="4"/>
  <c r="AE12" i="4"/>
  <c r="AM12" i="4"/>
  <c r="Q12" i="4"/>
  <c r="AP12" i="4"/>
  <c r="R12" i="4"/>
  <c r="AC12" i="4"/>
  <c r="AO12" i="4"/>
  <c r="AG12" i="4"/>
  <c r="AB12" i="4"/>
  <c r="AN12" i="4"/>
  <c r="AF12" i="4"/>
  <c r="X12" i="4"/>
  <c r="P12" i="4"/>
  <c r="Z12" i="4"/>
  <c r="AK12" i="4"/>
  <c r="U12" i="4"/>
  <c r="Y12" i="4"/>
  <c r="AJ12" i="4"/>
  <c r="AH12" i="4"/>
  <c r="O12" i="4"/>
  <c r="L8" i="1" s="1"/>
  <c r="T12" i="4"/>
  <c r="AQ12" i="4"/>
  <c r="S12" i="4"/>
  <c r="AI12" i="4"/>
  <c r="AA12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O46" i="4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J10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L82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L78" i="3"/>
  <c r="M78" i="3"/>
  <c r="N78" i="3"/>
  <c r="O78" i="3"/>
  <c r="L79" i="3"/>
  <c r="M79" i="3"/>
  <c r="N79" i="3"/>
  <c r="O79" i="3"/>
  <c r="L84" i="3"/>
  <c r="M84" i="3"/>
  <c r="N84" i="3"/>
  <c r="O84" i="3"/>
  <c r="L85" i="3"/>
  <c r="M85" i="3"/>
  <c r="N85" i="3"/>
  <c r="O85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48" i="3"/>
  <c r="K49" i="3"/>
  <c r="K50" i="3"/>
  <c r="K51" i="3"/>
  <c r="K52" i="3"/>
  <c r="K53" i="3"/>
  <c r="K54" i="3"/>
  <c r="K47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L125" i="3"/>
  <c r="M125" i="3"/>
  <c r="N125" i="3"/>
  <c r="O125" i="3"/>
  <c r="K125" i="3"/>
  <c r="L124" i="3"/>
  <c r="J121" i="3"/>
  <c r="J122" i="3"/>
  <c r="J123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6" i="3"/>
  <c r="AQ14" i="4" l="1"/>
  <c r="AQ13" i="4"/>
  <c r="V91" i="4"/>
  <c r="V29" i="4" s="1"/>
  <c r="V92" i="4"/>
  <c r="V30" i="4" s="1"/>
  <c r="P18" i="4"/>
  <c r="AG16" i="4"/>
  <c r="AG18" i="4" s="1"/>
  <c r="AG92" i="4"/>
  <c r="AG30" i="4" s="1"/>
  <c r="AG91" i="4"/>
  <c r="AG29" i="4" s="1"/>
  <c r="AO92" i="4"/>
  <c r="AO30" i="4" s="1"/>
  <c r="AO91" i="4"/>
  <c r="AO29" i="4" s="1"/>
  <c r="O91" i="4"/>
  <c r="O29" i="4" s="1"/>
  <c r="O92" i="4"/>
  <c r="O30" i="4" s="1"/>
  <c r="AI91" i="4"/>
  <c r="AI29" i="4" s="1"/>
  <c r="AI92" i="4"/>
  <c r="AI30" i="4" s="1"/>
  <c r="R16" i="4"/>
  <c r="R92" i="4"/>
  <c r="R30" i="4" s="1"/>
  <c r="R91" i="4"/>
  <c r="R29" i="4" s="1"/>
  <c r="Q92" i="4"/>
  <c r="Q30" i="4" s="1"/>
  <c r="Q91" i="4"/>
  <c r="Q29" i="4" s="1"/>
  <c r="AP92" i="4"/>
  <c r="AP30" i="4" s="1"/>
  <c r="AP91" i="4"/>
  <c r="AP29" i="4" s="1"/>
  <c r="S92" i="4"/>
  <c r="S30" i="4" s="1"/>
  <c r="S91" i="4"/>
  <c r="S29" i="4" s="1"/>
  <c r="Z92" i="4"/>
  <c r="Z30" i="4" s="1"/>
  <c r="Z91" i="4"/>
  <c r="Z29" i="4" s="1"/>
  <c r="AM18" i="4"/>
  <c r="AQ92" i="4"/>
  <c r="AQ30" i="4" s="1"/>
  <c r="AQ91" i="4"/>
  <c r="AQ29" i="4" s="1"/>
  <c r="AQ31" i="4" s="1"/>
  <c r="AH92" i="4"/>
  <c r="AH30" i="4" s="1"/>
  <c r="AH91" i="4"/>
  <c r="AH29" i="4" s="1"/>
  <c r="AA92" i="4"/>
  <c r="AA30" i="4" s="1"/>
  <c r="AA91" i="4"/>
  <c r="AA29" i="4" s="1"/>
  <c r="AK91" i="4"/>
  <c r="AK29" i="4" s="1"/>
  <c r="AK92" i="4"/>
  <c r="AK30" i="4" s="1"/>
  <c r="AL91" i="4"/>
  <c r="AL29" i="4" s="1"/>
  <c r="AL92" i="4"/>
  <c r="AL30" i="4" s="1"/>
  <c r="AF18" i="4"/>
  <c r="Y92" i="4"/>
  <c r="Y30" i="4" s="1"/>
  <c r="Y91" i="4"/>
  <c r="Y29" i="4" s="1"/>
  <c r="AH16" i="4"/>
  <c r="AH17" i="4"/>
  <c r="R17" i="4"/>
  <c r="AP17" i="4"/>
  <c r="AP16" i="4"/>
  <c r="T47" i="4"/>
  <c r="T48" i="4"/>
  <c r="T96" i="4" s="1"/>
  <c r="O17" i="4"/>
  <c r="O16" i="4"/>
  <c r="R47" i="4"/>
  <c r="R48" i="4"/>
  <c r="R96" i="4" s="1"/>
  <c r="AC47" i="4"/>
  <c r="AC48" i="4"/>
  <c r="AC96" i="4" s="1"/>
  <c r="AO16" i="4"/>
  <c r="AO17" i="4"/>
  <c r="AO18" i="4" s="1"/>
  <c r="Z16" i="4"/>
  <c r="Z17" i="4"/>
  <c r="Y16" i="4"/>
  <c r="Y17" i="4"/>
  <c r="Y47" i="4"/>
  <c r="Y48" i="4"/>
  <c r="Y96" i="4" s="1"/>
  <c r="Q47" i="4"/>
  <c r="Q48" i="4"/>
  <c r="Q96" i="4" s="1"/>
  <c r="AQ16" i="4"/>
  <c r="AQ17" i="4"/>
  <c r="V17" i="4"/>
  <c r="V16" i="4"/>
  <c r="AI17" i="4"/>
  <c r="AI16" i="4"/>
  <c r="AI18" i="4" s="1"/>
  <c r="AD47" i="4"/>
  <c r="AD48" i="4"/>
  <c r="AD96" i="4" s="1"/>
  <c r="AL17" i="4"/>
  <c r="AL16" i="4"/>
  <c r="U47" i="4"/>
  <c r="U48" i="4"/>
  <c r="U96" i="4" s="1"/>
  <c r="AB47" i="4"/>
  <c r="AB48" i="4"/>
  <c r="AB96" i="4" s="1"/>
  <c r="AA47" i="4"/>
  <c r="AA48" i="4"/>
  <c r="AA96" i="4" s="1"/>
  <c r="S16" i="4"/>
  <c r="S17" i="4"/>
  <c r="Z47" i="4"/>
  <c r="Z48" i="4"/>
  <c r="Z96" i="4" s="1"/>
  <c r="X47" i="4"/>
  <c r="X48" i="4"/>
  <c r="X96" i="4" s="1"/>
  <c r="P47" i="4"/>
  <c r="P48" i="4"/>
  <c r="P96" i="4" s="1"/>
  <c r="Q16" i="4"/>
  <c r="Q17" i="4"/>
  <c r="V47" i="4"/>
  <c r="V48" i="4"/>
  <c r="V96" i="4" s="1"/>
  <c r="O47" i="4"/>
  <c r="O48" i="4"/>
  <c r="O96" i="4" s="1"/>
  <c r="AQ7" i="4"/>
  <c r="S47" i="4"/>
  <c r="S48" i="4"/>
  <c r="S96" i="4" s="1"/>
  <c r="AF47" i="4"/>
  <c r="AF48" i="4"/>
  <c r="AF96" i="4" s="1"/>
  <c r="AE47" i="4"/>
  <c r="AE48" i="4"/>
  <c r="AE96" i="4" s="1"/>
  <c r="W47" i="4"/>
  <c r="W48" i="4"/>
  <c r="W96" i="4" s="1"/>
  <c r="AA17" i="4"/>
  <c r="AA16" i="4"/>
  <c r="AK16" i="4"/>
  <c r="AK17" i="4"/>
  <c r="U18" i="4"/>
  <c r="AJ47" i="4"/>
  <c r="AJ48" i="4"/>
  <c r="AJ96" i="4" s="1"/>
  <c r="AI47" i="4"/>
  <c r="AI48" i="4"/>
  <c r="AI96" i="4" s="1"/>
  <c r="AH47" i="4"/>
  <c r="AH48" i="4"/>
  <c r="AH96" i="4" s="1"/>
  <c r="AL47" i="4"/>
  <c r="AL48" i="4"/>
  <c r="AL96" i="4" s="1"/>
  <c r="AK47" i="4"/>
  <c r="AK48" i="4"/>
  <c r="AK96" i="4" s="1"/>
  <c r="AP47" i="4"/>
  <c r="AP48" i="4"/>
  <c r="AP96" i="4" s="1"/>
  <c r="AO47" i="4"/>
  <c r="AO48" i="4"/>
  <c r="AO96" i="4" s="1"/>
  <c r="AG47" i="4"/>
  <c r="AG48" i="4"/>
  <c r="AG96" i="4" s="1"/>
  <c r="AN47" i="4"/>
  <c r="AN48" i="4"/>
  <c r="AN96" i="4" s="1"/>
  <c r="AM47" i="4"/>
  <c r="AM48" i="4"/>
  <c r="AM96" i="4" s="1"/>
  <c r="AO7" i="4"/>
  <c r="K74" i="3"/>
  <c r="AO13" i="4" l="1"/>
  <c r="AO14" i="4"/>
  <c r="AM13" i="4"/>
  <c r="AM14" i="4"/>
  <c r="S13" i="4"/>
  <c r="S14" i="4"/>
  <c r="AP13" i="4"/>
  <c r="AP14" i="4"/>
  <c r="Q13" i="4"/>
  <c r="Q14" i="4"/>
  <c r="AN13" i="4"/>
  <c r="AN14" i="4"/>
  <c r="AC13" i="4"/>
  <c r="AC14" i="4"/>
  <c r="P13" i="4"/>
  <c r="P14" i="4"/>
  <c r="O14" i="4"/>
  <c r="O13" i="4"/>
  <c r="O15" i="4" s="1"/>
  <c r="Y13" i="4"/>
  <c r="Y14" i="4"/>
  <c r="AE13" i="4"/>
  <c r="AE14" i="4"/>
  <c r="AA14" i="4"/>
  <c r="AA13" i="4"/>
  <c r="AA15" i="4" s="1"/>
  <c r="T13" i="4"/>
  <c r="T14" i="4"/>
  <c r="W13" i="4"/>
  <c r="W14" i="4"/>
  <c r="AJ13" i="4"/>
  <c r="AJ14" i="4"/>
  <c r="AB13" i="4"/>
  <c r="AB14" i="4"/>
  <c r="AL13" i="4"/>
  <c r="AL14" i="4"/>
  <c r="V13" i="4"/>
  <c r="V14" i="4"/>
  <c r="Z13" i="4"/>
  <c r="Z14" i="4"/>
  <c r="U13" i="4"/>
  <c r="U14" i="4"/>
  <c r="R14" i="4"/>
  <c r="R13" i="4"/>
  <c r="R15" i="4" s="1"/>
  <c r="AH14" i="4"/>
  <c r="AH13" i="4"/>
  <c r="AH15" i="4" s="1"/>
  <c r="AI14" i="4"/>
  <c r="AI13" i="4"/>
  <c r="AI15" i="4" s="1"/>
  <c r="AD13" i="4"/>
  <c r="AD14" i="4"/>
  <c r="AK13" i="4"/>
  <c r="AK14" i="4"/>
  <c r="X13" i="4"/>
  <c r="X14" i="4"/>
  <c r="AG13" i="4"/>
  <c r="AG14" i="4"/>
  <c r="AF14" i="4"/>
  <c r="AF13" i="4"/>
  <c r="AF15" i="4" s="1"/>
  <c r="R6" i="4"/>
  <c r="R90" i="4"/>
  <c r="R28" i="4" s="1"/>
  <c r="R31" i="4" s="1"/>
  <c r="AL6" i="4"/>
  <c r="AL90" i="4"/>
  <c r="AL28" i="4" s="1"/>
  <c r="AL31" i="4" s="1"/>
  <c r="AO6" i="4"/>
  <c r="AO90" i="4"/>
  <c r="AO28" i="4" s="1"/>
  <c r="AO31" i="4" s="1"/>
  <c r="AH6" i="4"/>
  <c r="AH90" i="4"/>
  <c r="AH28" i="4" s="1"/>
  <c r="AH31" i="4" s="1"/>
  <c r="Z7" i="4"/>
  <c r="Z90" i="4"/>
  <c r="Z28" i="4" s="1"/>
  <c r="Z31" i="4" s="1"/>
  <c r="P7" i="4"/>
  <c r="P90" i="4"/>
  <c r="P28" i="4" s="1"/>
  <c r="P31" i="4" s="1"/>
  <c r="AA6" i="4"/>
  <c r="AA90" i="4"/>
  <c r="AA28" i="4" s="1"/>
  <c r="AA31" i="4" s="1"/>
  <c r="AD7" i="4"/>
  <c r="AD90" i="4"/>
  <c r="AD28" i="4" s="1"/>
  <c r="AD31" i="4" s="1"/>
  <c r="Q7" i="4"/>
  <c r="Q90" i="4"/>
  <c r="Q28" i="4" s="1"/>
  <c r="Q31" i="4" s="1"/>
  <c r="T6" i="4"/>
  <c r="T90" i="4"/>
  <c r="T28" i="4" s="1"/>
  <c r="T31" i="4" s="1"/>
  <c r="AG7" i="4"/>
  <c r="AG90" i="4"/>
  <c r="AG28" i="4" s="1"/>
  <c r="AG31" i="4" s="1"/>
  <c r="V7" i="4"/>
  <c r="V8" i="4" s="1"/>
  <c r="V90" i="4"/>
  <c r="V28" i="4" s="1"/>
  <c r="V31" i="4" s="1"/>
  <c r="V6" i="4"/>
  <c r="AF7" i="4"/>
  <c r="AF90" i="4"/>
  <c r="AF28" i="4" s="1"/>
  <c r="AF31" i="4" s="1"/>
  <c r="S6" i="4"/>
  <c r="S90" i="4"/>
  <c r="S28" i="4" s="1"/>
  <c r="S31" i="4" s="1"/>
  <c r="AM6" i="4"/>
  <c r="AM90" i="4"/>
  <c r="AM28" i="4" s="1"/>
  <c r="AM31" i="4" s="1"/>
  <c r="AP7" i="4"/>
  <c r="AP90" i="4"/>
  <c r="AP28" i="4" s="1"/>
  <c r="AP31" i="4" s="1"/>
  <c r="AI6" i="4"/>
  <c r="AI90" i="4"/>
  <c r="AI28" i="4" s="1"/>
  <c r="AI31" i="4" s="1"/>
  <c r="W7" i="4"/>
  <c r="W90" i="4"/>
  <c r="W28" i="4" s="1"/>
  <c r="W31" i="4" s="1"/>
  <c r="AN6" i="4"/>
  <c r="AN90" i="4"/>
  <c r="AN28" i="4" s="1"/>
  <c r="AN31" i="4" s="1"/>
  <c r="AK7" i="4"/>
  <c r="AK90" i="4"/>
  <c r="AK28" i="4" s="1"/>
  <c r="AK31" i="4" s="1"/>
  <c r="AJ7" i="4"/>
  <c r="AJ90" i="4"/>
  <c r="AJ28" i="4" s="1"/>
  <c r="AJ31" i="4" s="1"/>
  <c r="O6" i="4"/>
  <c r="O90" i="4"/>
  <c r="O28" i="4" s="1"/>
  <c r="O31" i="4" s="1"/>
  <c r="X6" i="4"/>
  <c r="X90" i="4"/>
  <c r="X28" i="4" s="1"/>
  <c r="X31" i="4" s="1"/>
  <c r="AB6" i="4"/>
  <c r="AB90" i="4"/>
  <c r="AB28" i="4" s="1"/>
  <c r="AB31" i="4" s="1"/>
  <c r="Y7" i="4"/>
  <c r="Y90" i="4"/>
  <c r="Y28" i="4" s="1"/>
  <c r="Y31" i="4" s="1"/>
  <c r="AC7" i="4"/>
  <c r="AC8" i="4" s="1"/>
  <c r="AC90" i="4"/>
  <c r="AC28" i="4" s="1"/>
  <c r="AC31" i="4" s="1"/>
  <c r="U6" i="4"/>
  <c r="U90" i="4"/>
  <c r="U28" i="4" s="1"/>
  <c r="U31" i="4" s="1"/>
  <c r="AE6" i="4"/>
  <c r="AE90" i="4"/>
  <c r="AE28" i="4" s="1"/>
  <c r="AE31" i="4" s="1"/>
  <c r="R18" i="4"/>
  <c r="AC6" i="4"/>
  <c r="AP18" i="4"/>
  <c r="AK6" i="4"/>
  <c r="R7" i="4"/>
  <c r="R8" i="4" s="1"/>
  <c r="AB7" i="4"/>
  <c r="V18" i="4"/>
  <c r="Y18" i="4"/>
  <c r="Y6" i="4"/>
  <c r="Y8" i="4" s="1"/>
  <c r="U7" i="4"/>
  <c r="Z6" i="4"/>
  <c r="Z8" i="4" s="1"/>
  <c r="AM7" i="4"/>
  <c r="P6" i="4"/>
  <c r="P8" i="4" s="1"/>
  <c r="Q6" i="4"/>
  <c r="Q8" i="4" s="1"/>
  <c r="AJ6" i="4"/>
  <c r="AJ8" i="4" s="1"/>
  <c r="AP6" i="4"/>
  <c r="O7" i="4"/>
  <c r="AN7" i="4"/>
  <c r="S7" i="4"/>
  <c r="S8" i="4" s="1"/>
  <c r="AD6" i="4"/>
  <c r="T7" i="4"/>
  <c r="T8" i="4" s="1"/>
  <c r="AA7" i="4"/>
  <c r="AA8" i="4" s="1"/>
  <c r="X7" i="1" s="1"/>
  <c r="X7" i="4"/>
  <c r="X8" i="4" s="1"/>
  <c r="AE7" i="4"/>
  <c r="AI7" i="4"/>
  <c r="AI8" i="4" s="1"/>
  <c r="AQ6" i="4"/>
  <c r="AQ8" i="4" s="1"/>
  <c r="W6" i="4"/>
  <c r="W8" i="4" s="1"/>
  <c r="AO8" i="4"/>
  <c r="AA18" i="4"/>
  <c r="Q18" i="4"/>
  <c r="AL18" i="4"/>
  <c r="O18" i="4"/>
  <c r="AH18" i="4"/>
  <c r="AK18" i="4"/>
  <c r="AF6" i="4"/>
  <c r="AF8" i="4" s="1"/>
  <c r="S18" i="4"/>
  <c r="AQ18" i="4"/>
  <c r="Z18" i="4"/>
  <c r="AL7" i="4"/>
  <c r="AL8" i="4" s="1"/>
  <c r="AG6" i="4"/>
  <c r="AH7" i="4"/>
  <c r="I5" i="1"/>
  <c r="J5" i="1"/>
  <c r="K5" i="1"/>
  <c r="L5" i="1"/>
  <c r="H6" i="1"/>
  <c r="H17" i="1"/>
  <c r="H23" i="3"/>
  <c r="H24" i="3" s="1"/>
  <c r="H22" i="1" s="1"/>
  <c r="H74" i="3"/>
  <c r="H75" i="3" s="1"/>
  <c r="H23" i="1" s="1"/>
  <c r="H97" i="3"/>
  <c r="H98" i="3" s="1"/>
  <c r="H24" i="1" s="1"/>
  <c r="H105" i="3"/>
  <c r="H25" i="1" s="1"/>
  <c r="H111" i="3"/>
  <c r="H26" i="1" s="1"/>
  <c r="H119" i="3"/>
  <c r="H27" i="1" s="1"/>
  <c r="H128" i="3"/>
  <c r="H28" i="1" s="1"/>
  <c r="H136" i="3"/>
  <c r="H29" i="1" s="1"/>
  <c r="I6" i="1"/>
  <c r="I17" i="1"/>
  <c r="I23" i="3"/>
  <c r="I24" i="3" s="1"/>
  <c r="I22" i="1" s="1"/>
  <c r="I74" i="3"/>
  <c r="I75" i="3" s="1"/>
  <c r="I23" i="1" s="1"/>
  <c r="I97" i="3"/>
  <c r="I98" i="3" s="1"/>
  <c r="I24" i="1" s="1"/>
  <c r="I105" i="3"/>
  <c r="I25" i="1" s="1"/>
  <c r="I111" i="3"/>
  <c r="I26" i="1" s="1"/>
  <c r="I119" i="3"/>
  <c r="I27" i="1" s="1"/>
  <c r="I128" i="3"/>
  <c r="I28" i="1" s="1"/>
  <c r="I136" i="3"/>
  <c r="I29" i="1" s="1"/>
  <c r="J6" i="1"/>
  <c r="J17" i="1"/>
  <c r="J23" i="3"/>
  <c r="J24" i="3" s="1"/>
  <c r="J22" i="1" s="1"/>
  <c r="J75" i="3"/>
  <c r="J23" i="1" s="1"/>
  <c r="J97" i="3"/>
  <c r="J98" i="3" s="1"/>
  <c r="J24" i="1" s="1"/>
  <c r="J99" i="3"/>
  <c r="J100" i="3"/>
  <c r="J101" i="3"/>
  <c r="J103" i="3"/>
  <c r="J104" i="3"/>
  <c r="J107" i="3"/>
  <c r="J109" i="3"/>
  <c r="J119" i="3"/>
  <c r="J27" i="1" s="1"/>
  <c r="J128" i="3"/>
  <c r="J28" i="1" s="1"/>
  <c r="J136" i="3"/>
  <c r="J29" i="1" s="1"/>
  <c r="K6" i="1"/>
  <c r="K17" i="1"/>
  <c r="K23" i="3"/>
  <c r="K24" i="3" s="1"/>
  <c r="K22" i="1" s="1"/>
  <c r="K96" i="3"/>
  <c r="K97" i="3"/>
  <c r="K105" i="3"/>
  <c r="K25" i="1" s="1"/>
  <c r="K107" i="3"/>
  <c r="K109" i="3"/>
  <c r="K119" i="3"/>
  <c r="K27" i="1" s="1"/>
  <c r="K128" i="3"/>
  <c r="K28" i="1" s="1"/>
  <c r="K136" i="3"/>
  <c r="K29" i="1" s="1"/>
  <c r="L23" i="3"/>
  <c r="L24" i="3" s="1"/>
  <c r="L22" i="1" s="1"/>
  <c r="L74" i="3"/>
  <c r="L75" i="3" s="1"/>
  <c r="L23" i="1" s="1"/>
  <c r="L76" i="3"/>
  <c r="L77" i="3"/>
  <c r="L80" i="3"/>
  <c r="L81" i="3"/>
  <c r="L83" i="3"/>
  <c r="L86" i="3"/>
  <c r="L87" i="3"/>
  <c r="L88" i="3"/>
  <c r="L89" i="3"/>
  <c r="L90" i="3"/>
  <c r="L91" i="3"/>
  <c r="L92" i="3"/>
  <c r="L93" i="3"/>
  <c r="L94" i="3"/>
  <c r="L105" i="3"/>
  <c r="L25" i="1" s="1"/>
  <c r="L107" i="3"/>
  <c r="L108" i="3"/>
  <c r="L109" i="3"/>
  <c r="L128" i="3"/>
  <c r="L28" i="1" s="1"/>
  <c r="M23" i="3"/>
  <c r="M24" i="3" s="1"/>
  <c r="M22" i="1" s="1"/>
  <c r="M74" i="3"/>
  <c r="M75" i="3" s="1"/>
  <c r="M23" i="1" s="1"/>
  <c r="M76" i="3"/>
  <c r="M77" i="3"/>
  <c r="M80" i="3"/>
  <c r="M81" i="3"/>
  <c r="M83" i="3"/>
  <c r="M86" i="3"/>
  <c r="M87" i="3"/>
  <c r="M88" i="3"/>
  <c r="M89" i="3"/>
  <c r="M90" i="3"/>
  <c r="M91" i="3"/>
  <c r="M92" i="3"/>
  <c r="M93" i="3"/>
  <c r="M94" i="3"/>
  <c r="M105" i="3"/>
  <c r="M25" i="1" s="1"/>
  <c r="M107" i="3"/>
  <c r="M108" i="3"/>
  <c r="M109" i="3"/>
  <c r="M128" i="3"/>
  <c r="M28" i="1" s="1"/>
  <c r="N23" i="3"/>
  <c r="N24" i="3" s="1"/>
  <c r="N22" i="1" s="1"/>
  <c r="N74" i="3"/>
  <c r="N75" i="3" s="1"/>
  <c r="N23" i="1" s="1"/>
  <c r="N76" i="3"/>
  <c r="N77" i="3"/>
  <c r="N80" i="3"/>
  <c r="N81" i="3"/>
  <c r="N83" i="3"/>
  <c r="N86" i="3"/>
  <c r="N87" i="3"/>
  <c r="N88" i="3"/>
  <c r="N89" i="3"/>
  <c r="N90" i="3"/>
  <c r="N91" i="3"/>
  <c r="N92" i="3"/>
  <c r="N93" i="3"/>
  <c r="N94" i="3"/>
  <c r="N105" i="3"/>
  <c r="N25" i="1" s="1"/>
  <c r="N106" i="3"/>
  <c r="N107" i="3"/>
  <c r="N108" i="3"/>
  <c r="N128" i="3"/>
  <c r="N28" i="1" s="1"/>
  <c r="O23" i="3"/>
  <c r="O24" i="3" s="1"/>
  <c r="O22" i="1" s="1"/>
  <c r="O74" i="3"/>
  <c r="O75" i="3" s="1"/>
  <c r="O23" i="1" s="1"/>
  <c r="O76" i="3"/>
  <c r="O77" i="3"/>
  <c r="O80" i="3"/>
  <c r="O81" i="3"/>
  <c r="O83" i="3"/>
  <c r="O86" i="3"/>
  <c r="O87" i="3"/>
  <c r="O88" i="3"/>
  <c r="O89" i="3"/>
  <c r="O90" i="3"/>
  <c r="O91" i="3"/>
  <c r="O92" i="3"/>
  <c r="O93" i="3"/>
  <c r="O94" i="3"/>
  <c r="O95" i="3"/>
  <c r="O105" i="3"/>
  <c r="O25" i="1" s="1"/>
  <c r="O106" i="3"/>
  <c r="O107" i="3"/>
  <c r="O108" i="3"/>
  <c r="O128" i="3"/>
  <c r="O28" i="1" s="1"/>
  <c r="P23" i="3"/>
  <c r="P24" i="3" s="1"/>
  <c r="P22" i="1" s="1"/>
  <c r="P74" i="3"/>
  <c r="P75" i="3" s="1"/>
  <c r="P23" i="1" s="1"/>
  <c r="P76" i="3"/>
  <c r="P77" i="3"/>
  <c r="P78" i="3"/>
  <c r="P79" i="3"/>
  <c r="P80" i="3"/>
  <c r="P81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105" i="3"/>
  <c r="P25" i="1" s="1"/>
  <c r="P106" i="3"/>
  <c r="P107" i="3"/>
  <c r="P108" i="3"/>
  <c r="P128" i="3"/>
  <c r="P28" i="1" s="1"/>
  <c r="Q23" i="3"/>
  <c r="Q24" i="3" s="1"/>
  <c r="Q22" i="1" s="1"/>
  <c r="Q74" i="3"/>
  <c r="Q75" i="3" s="1"/>
  <c r="Q23" i="1" s="1"/>
  <c r="Q76" i="3"/>
  <c r="Q77" i="3"/>
  <c r="Q78" i="3"/>
  <c r="Q80" i="3"/>
  <c r="Q81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105" i="3"/>
  <c r="Q25" i="1" s="1"/>
  <c r="Q106" i="3"/>
  <c r="Q107" i="3"/>
  <c r="Q108" i="3"/>
  <c r="Q128" i="3"/>
  <c r="Q28" i="1" s="1"/>
  <c r="R23" i="3"/>
  <c r="R24" i="3" s="1"/>
  <c r="R22" i="1" s="1"/>
  <c r="R74" i="3"/>
  <c r="R75" i="3" s="1"/>
  <c r="R23" i="1" s="1"/>
  <c r="R76" i="3"/>
  <c r="R77" i="3"/>
  <c r="R78" i="3"/>
  <c r="R80" i="3"/>
  <c r="R81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105" i="3"/>
  <c r="R25" i="1" s="1"/>
  <c r="R106" i="3"/>
  <c r="R107" i="3"/>
  <c r="R108" i="3"/>
  <c r="R128" i="3"/>
  <c r="R28" i="1" s="1"/>
  <c r="S23" i="3"/>
  <c r="S24" i="3" s="1"/>
  <c r="S22" i="1" s="1"/>
  <c r="S74" i="3"/>
  <c r="S75" i="3" s="1"/>
  <c r="S23" i="1" s="1"/>
  <c r="S76" i="3"/>
  <c r="S77" i="3"/>
  <c r="S78" i="3"/>
  <c r="S80" i="3"/>
  <c r="S81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105" i="3"/>
  <c r="S25" i="1" s="1"/>
  <c r="S106" i="3"/>
  <c r="S107" i="3"/>
  <c r="S108" i="3"/>
  <c r="S128" i="3"/>
  <c r="S28" i="1" s="1"/>
  <c r="T23" i="3"/>
  <c r="T24" i="3" s="1"/>
  <c r="T22" i="1" s="1"/>
  <c r="T74" i="3"/>
  <c r="T75" i="3" s="1"/>
  <c r="T23" i="1" s="1"/>
  <c r="T76" i="3"/>
  <c r="T77" i="3"/>
  <c r="T78" i="3"/>
  <c r="T80" i="3"/>
  <c r="T81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105" i="3"/>
  <c r="T25" i="1" s="1"/>
  <c r="T106" i="3"/>
  <c r="T107" i="3"/>
  <c r="T108" i="3"/>
  <c r="T128" i="3"/>
  <c r="T28" i="1" s="1"/>
  <c r="U23" i="3"/>
  <c r="U24" i="3" s="1"/>
  <c r="U22" i="1" s="1"/>
  <c r="U74" i="3"/>
  <c r="U75" i="3" s="1"/>
  <c r="U23" i="1" s="1"/>
  <c r="U76" i="3"/>
  <c r="U77" i="3"/>
  <c r="U78" i="3"/>
  <c r="U80" i="3"/>
  <c r="U81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105" i="3"/>
  <c r="U25" i="1" s="1"/>
  <c r="U106" i="3"/>
  <c r="U107" i="3"/>
  <c r="U108" i="3"/>
  <c r="U128" i="3"/>
  <c r="U28" i="1" s="1"/>
  <c r="V23" i="3"/>
  <c r="V24" i="3" s="1"/>
  <c r="V22" i="1" s="1"/>
  <c r="V74" i="3"/>
  <c r="V75" i="3" s="1"/>
  <c r="V23" i="1" s="1"/>
  <c r="V76" i="3"/>
  <c r="V77" i="3"/>
  <c r="V78" i="3"/>
  <c r="V80" i="3"/>
  <c r="V81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105" i="3"/>
  <c r="V25" i="1" s="1"/>
  <c r="V106" i="3"/>
  <c r="V107" i="3"/>
  <c r="V108" i="3"/>
  <c r="V128" i="3"/>
  <c r="V28" i="1" s="1"/>
  <c r="W23" i="3"/>
  <c r="W24" i="3" s="1"/>
  <c r="W22" i="1" s="1"/>
  <c r="W74" i="3"/>
  <c r="W75" i="3" s="1"/>
  <c r="W23" i="1" s="1"/>
  <c r="W76" i="3"/>
  <c r="W77" i="3"/>
  <c r="W78" i="3"/>
  <c r="W80" i="3"/>
  <c r="W81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105" i="3"/>
  <c r="W25" i="1" s="1"/>
  <c r="W106" i="3"/>
  <c r="W107" i="3"/>
  <c r="W108" i="3"/>
  <c r="W128" i="3"/>
  <c r="W28" i="1" s="1"/>
  <c r="X23" i="3"/>
  <c r="X24" i="3" s="1"/>
  <c r="X22" i="1" s="1"/>
  <c r="X74" i="3"/>
  <c r="X75" i="3" s="1"/>
  <c r="X23" i="1" s="1"/>
  <c r="X76" i="3"/>
  <c r="X77" i="3"/>
  <c r="X78" i="3"/>
  <c r="X80" i="3"/>
  <c r="X81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105" i="3"/>
  <c r="X25" i="1" s="1"/>
  <c r="X106" i="3"/>
  <c r="X107" i="3"/>
  <c r="X108" i="3"/>
  <c r="X128" i="3"/>
  <c r="X28" i="1" s="1"/>
  <c r="Y23" i="3"/>
  <c r="Y24" i="3" s="1"/>
  <c r="Y22" i="1" s="1"/>
  <c r="Y74" i="3"/>
  <c r="Y75" i="3" s="1"/>
  <c r="Y23" i="1" s="1"/>
  <c r="Y76" i="3"/>
  <c r="Y77" i="3"/>
  <c r="Y78" i="3"/>
  <c r="Y80" i="3"/>
  <c r="Y81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105" i="3"/>
  <c r="Y25" i="1" s="1"/>
  <c r="Y106" i="3"/>
  <c r="Y107" i="3"/>
  <c r="Y108" i="3"/>
  <c r="Y128" i="3"/>
  <c r="Y28" i="1" s="1"/>
  <c r="Z23" i="3"/>
  <c r="Z24" i="3" s="1"/>
  <c r="Z22" i="1" s="1"/>
  <c r="Z74" i="3"/>
  <c r="Z75" i="3" s="1"/>
  <c r="Z23" i="1" s="1"/>
  <c r="Z76" i="3"/>
  <c r="Z77" i="3"/>
  <c r="Z78" i="3"/>
  <c r="Z80" i="3"/>
  <c r="Z81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105" i="3"/>
  <c r="Z25" i="1" s="1"/>
  <c r="Z106" i="3"/>
  <c r="Z107" i="3"/>
  <c r="Z108" i="3"/>
  <c r="Z128" i="3"/>
  <c r="Z28" i="1" s="1"/>
  <c r="AA23" i="3"/>
  <c r="AA24" i="3" s="1"/>
  <c r="AA22" i="1" s="1"/>
  <c r="AA74" i="3"/>
  <c r="AA75" i="3" s="1"/>
  <c r="AA23" i="1" s="1"/>
  <c r="AA76" i="3"/>
  <c r="AA77" i="3"/>
  <c r="AA78" i="3"/>
  <c r="AA80" i="3"/>
  <c r="AA81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105" i="3"/>
  <c r="AA25" i="1" s="1"/>
  <c r="AA106" i="3"/>
  <c r="AA107" i="3"/>
  <c r="AA108" i="3"/>
  <c r="AA128" i="3"/>
  <c r="AA28" i="1" s="1"/>
  <c r="AB23" i="3"/>
  <c r="AB24" i="3" s="1"/>
  <c r="AB22" i="1" s="1"/>
  <c r="AB74" i="3"/>
  <c r="AB75" i="3" s="1"/>
  <c r="AB23" i="1" s="1"/>
  <c r="AB76" i="3"/>
  <c r="AB77" i="3"/>
  <c r="AB78" i="3"/>
  <c r="AB80" i="3"/>
  <c r="AB81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105" i="3"/>
  <c r="AB25" i="1" s="1"/>
  <c r="AB106" i="3"/>
  <c r="AB107" i="3"/>
  <c r="AB108" i="3"/>
  <c r="AB128" i="3"/>
  <c r="AB28" i="1" s="1"/>
  <c r="AC24" i="3"/>
  <c r="AC22" i="1" s="1"/>
  <c r="AC74" i="3"/>
  <c r="AC75" i="3" s="1"/>
  <c r="AC23" i="1" s="1"/>
  <c r="AC76" i="3"/>
  <c r="AC77" i="3"/>
  <c r="AC78" i="3"/>
  <c r="AC80" i="3"/>
  <c r="AC81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105" i="3"/>
  <c r="AC25" i="1" s="1"/>
  <c r="AC106" i="3"/>
  <c r="AC107" i="3"/>
  <c r="AC108" i="3"/>
  <c r="AC128" i="3"/>
  <c r="AC28" i="1" s="1"/>
  <c r="AD24" i="3"/>
  <c r="AD22" i="1" s="1"/>
  <c r="AD74" i="3"/>
  <c r="AD75" i="3" s="1"/>
  <c r="AD23" i="1" s="1"/>
  <c r="AD76" i="3"/>
  <c r="AD77" i="3"/>
  <c r="AD78" i="3"/>
  <c r="AD80" i="3"/>
  <c r="AD81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105" i="3"/>
  <c r="AD25" i="1" s="1"/>
  <c r="AD106" i="3"/>
  <c r="AD107" i="3"/>
  <c r="AD108" i="3"/>
  <c r="AD128" i="3"/>
  <c r="AD28" i="1" s="1"/>
  <c r="AE24" i="3"/>
  <c r="AE22" i="1" s="1"/>
  <c r="AE74" i="3"/>
  <c r="AE75" i="3" s="1"/>
  <c r="AE23" i="1" s="1"/>
  <c r="AE76" i="3"/>
  <c r="AE77" i="3"/>
  <c r="AE78" i="3"/>
  <c r="AE80" i="3"/>
  <c r="AE81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105" i="3"/>
  <c r="AE25" i="1" s="1"/>
  <c r="AE106" i="3"/>
  <c r="AE107" i="3"/>
  <c r="AE108" i="3"/>
  <c r="AE128" i="3"/>
  <c r="AE28" i="1" s="1"/>
  <c r="AF24" i="3"/>
  <c r="AF22" i="1" s="1"/>
  <c r="AF74" i="3"/>
  <c r="AF75" i="3" s="1"/>
  <c r="AF23" i="1" s="1"/>
  <c r="AF76" i="3"/>
  <c r="AF77" i="3"/>
  <c r="AF78" i="3"/>
  <c r="AF80" i="3"/>
  <c r="AF81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105" i="3"/>
  <c r="AF25" i="1" s="1"/>
  <c r="AF106" i="3"/>
  <c r="AF107" i="3"/>
  <c r="AF108" i="3"/>
  <c r="AF128" i="3"/>
  <c r="AF28" i="1" s="1"/>
  <c r="AG24" i="3"/>
  <c r="AG22" i="1" s="1"/>
  <c r="AG74" i="3"/>
  <c r="AG75" i="3" s="1"/>
  <c r="AG23" i="1" s="1"/>
  <c r="AG76" i="3"/>
  <c r="AG77" i="3"/>
  <c r="AG78" i="3"/>
  <c r="AG80" i="3"/>
  <c r="AG81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105" i="3"/>
  <c r="AG25" i="1" s="1"/>
  <c r="AG106" i="3"/>
  <c r="AG107" i="3"/>
  <c r="AG108" i="3"/>
  <c r="AG128" i="3"/>
  <c r="AG28" i="1" s="1"/>
  <c r="AH24" i="3"/>
  <c r="AH22" i="1" s="1"/>
  <c r="AH74" i="3"/>
  <c r="AH75" i="3" s="1"/>
  <c r="AH23" i="1" s="1"/>
  <c r="AH76" i="3"/>
  <c r="AH77" i="3"/>
  <c r="AH78" i="3"/>
  <c r="AH80" i="3"/>
  <c r="AH81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105" i="3"/>
  <c r="AH25" i="1" s="1"/>
  <c r="AH106" i="3"/>
  <c r="AH107" i="3"/>
  <c r="AH108" i="3"/>
  <c r="AH128" i="3"/>
  <c r="AH28" i="1" s="1"/>
  <c r="AI24" i="3"/>
  <c r="AI22" i="1" s="1"/>
  <c r="AI74" i="3"/>
  <c r="AI75" i="3" s="1"/>
  <c r="AI23" i="1" s="1"/>
  <c r="AI76" i="3"/>
  <c r="AI77" i="3"/>
  <c r="AI78" i="3"/>
  <c r="AI80" i="3"/>
  <c r="AI81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105" i="3"/>
  <c r="AI25" i="1" s="1"/>
  <c r="AI106" i="3"/>
  <c r="AI107" i="3"/>
  <c r="AI108" i="3"/>
  <c r="AI128" i="3"/>
  <c r="AI28" i="1" s="1"/>
  <c r="AJ24" i="3"/>
  <c r="AJ22" i="1" s="1"/>
  <c r="AJ74" i="3"/>
  <c r="AJ75" i="3" s="1"/>
  <c r="AJ23" i="1" s="1"/>
  <c r="AJ76" i="3"/>
  <c r="AJ77" i="3"/>
  <c r="AJ78" i="3"/>
  <c r="AJ80" i="3"/>
  <c r="AJ81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105" i="3"/>
  <c r="AJ25" i="1" s="1"/>
  <c r="AJ106" i="3"/>
  <c r="AJ107" i="3"/>
  <c r="AJ108" i="3"/>
  <c r="AJ128" i="3"/>
  <c r="AJ28" i="1" s="1"/>
  <c r="AK10" i="1"/>
  <c r="AK24" i="3"/>
  <c r="AK22" i="1" s="1"/>
  <c r="AK74" i="3"/>
  <c r="AK75" i="3" s="1"/>
  <c r="AK23" i="1" s="1"/>
  <c r="AK76" i="3"/>
  <c r="AK77" i="3"/>
  <c r="AK78" i="3"/>
  <c r="AK80" i="3"/>
  <c r="AK81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105" i="3"/>
  <c r="AK25" i="1" s="1"/>
  <c r="AK106" i="3"/>
  <c r="AK107" i="3"/>
  <c r="AK108" i="3"/>
  <c r="AK128" i="3"/>
  <c r="AK28" i="1" s="1"/>
  <c r="AL10" i="1"/>
  <c r="AL24" i="3"/>
  <c r="AL22" i="1" s="1"/>
  <c r="AL74" i="3"/>
  <c r="AL75" i="3" s="1"/>
  <c r="AL23" i="1" s="1"/>
  <c r="AL76" i="3"/>
  <c r="AL77" i="3"/>
  <c r="AL78" i="3"/>
  <c r="AL80" i="3"/>
  <c r="AL81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105" i="3"/>
  <c r="AL25" i="1" s="1"/>
  <c r="AL106" i="3"/>
  <c r="AL107" i="3"/>
  <c r="AL108" i="3"/>
  <c r="AL128" i="3"/>
  <c r="AL28" i="1" s="1"/>
  <c r="AM24" i="3"/>
  <c r="AM22" i="1" s="1"/>
  <c r="AM74" i="3"/>
  <c r="AM75" i="3" s="1"/>
  <c r="AM23" i="1" s="1"/>
  <c r="AM76" i="3"/>
  <c r="AM77" i="3"/>
  <c r="AM78" i="3"/>
  <c r="AM80" i="3"/>
  <c r="AM81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105" i="3"/>
  <c r="AM25" i="1" s="1"/>
  <c r="AM106" i="3"/>
  <c r="AM107" i="3"/>
  <c r="AM108" i="3"/>
  <c r="AM128" i="3"/>
  <c r="AM28" i="1" s="1"/>
  <c r="AN24" i="3"/>
  <c r="AN22" i="1" s="1"/>
  <c r="AN74" i="3"/>
  <c r="AN75" i="3" s="1"/>
  <c r="AN23" i="1" s="1"/>
  <c r="AN76" i="3"/>
  <c r="AN77" i="3"/>
  <c r="AN78" i="3"/>
  <c r="AN80" i="3"/>
  <c r="AN81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105" i="3"/>
  <c r="AN25" i="1" s="1"/>
  <c r="AN106" i="3"/>
  <c r="AN107" i="3"/>
  <c r="AN108" i="3"/>
  <c r="AN128" i="3"/>
  <c r="AN28" i="1" s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B44" i="2"/>
  <c r="C43" i="2"/>
  <c r="B43" i="2"/>
  <c r="B42" i="2"/>
  <c r="C41" i="2"/>
  <c r="B41" i="2"/>
  <c r="B21" i="2"/>
  <c r="C20" i="2"/>
  <c r="B20" i="2"/>
  <c r="B19" i="2"/>
  <c r="C18" i="2"/>
  <c r="B18" i="2"/>
  <c r="C66" i="1"/>
  <c r="J63" i="1"/>
  <c r="K63" i="1"/>
  <c r="E6" i="1"/>
  <c r="E17" i="1"/>
  <c r="E23" i="3"/>
  <c r="E24" i="3" s="1"/>
  <c r="E22" i="1" s="1"/>
  <c r="E74" i="3"/>
  <c r="E75" i="3" s="1"/>
  <c r="E23" i="1" s="1"/>
  <c r="E97" i="3"/>
  <c r="E98" i="3" s="1"/>
  <c r="E24" i="1" s="1"/>
  <c r="E105" i="3"/>
  <c r="E25" i="1" s="1"/>
  <c r="E111" i="3"/>
  <c r="E26" i="1" s="1"/>
  <c r="E119" i="3"/>
  <c r="E27" i="1" s="1"/>
  <c r="E128" i="3"/>
  <c r="E28" i="1" s="1"/>
  <c r="E136" i="3"/>
  <c r="E29" i="1" s="1"/>
  <c r="F6" i="1"/>
  <c r="F17" i="1"/>
  <c r="F23" i="3"/>
  <c r="F24" i="3" s="1"/>
  <c r="F22" i="1" s="1"/>
  <c r="F74" i="3"/>
  <c r="F75" i="3" s="1"/>
  <c r="F23" i="1" s="1"/>
  <c r="F97" i="3"/>
  <c r="F98" i="3" s="1"/>
  <c r="F24" i="1" s="1"/>
  <c r="F105" i="3"/>
  <c r="F25" i="1" s="1"/>
  <c r="F111" i="3"/>
  <c r="F26" i="1" s="1"/>
  <c r="F119" i="3"/>
  <c r="F27" i="1" s="1"/>
  <c r="F128" i="3"/>
  <c r="F28" i="1" s="1"/>
  <c r="F136" i="3"/>
  <c r="F29" i="1" s="1"/>
  <c r="G6" i="1"/>
  <c r="G17" i="1"/>
  <c r="G23" i="3"/>
  <c r="G24" i="3" s="1"/>
  <c r="G22" i="1" s="1"/>
  <c r="G74" i="3"/>
  <c r="G75" i="3" s="1"/>
  <c r="G23" i="1" s="1"/>
  <c r="G97" i="3"/>
  <c r="G98" i="3" s="1"/>
  <c r="G24" i="1" s="1"/>
  <c r="G105" i="3"/>
  <c r="G25" i="1" s="1"/>
  <c r="G111" i="3"/>
  <c r="G26" i="1" s="1"/>
  <c r="G119" i="3"/>
  <c r="G27" i="1" s="1"/>
  <c r="G128" i="3"/>
  <c r="G28" i="1" s="1"/>
  <c r="G136" i="3"/>
  <c r="G29" i="1" s="1"/>
  <c r="D66" i="1"/>
  <c r="K42" i="1"/>
  <c r="K43" i="1"/>
  <c r="L42" i="1"/>
  <c r="L43" i="1" s="1"/>
  <c r="N42" i="1"/>
  <c r="N43" i="1" s="1"/>
  <c r="O42" i="1"/>
  <c r="O43" i="1" s="1"/>
  <c r="Q42" i="1"/>
  <c r="Q43" i="1" s="1"/>
  <c r="R42" i="1"/>
  <c r="R43" i="1" s="1"/>
  <c r="T42" i="1"/>
  <c r="T43" i="1" s="1"/>
  <c r="U42" i="1"/>
  <c r="U43" i="1" s="1"/>
  <c r="W42" i="1"/>
  <c r="W43" i="1" s="1"/>
  <c r="X42" i="1"/>
  <c r="X43" i="1" s="1"/>
  <c r="Z42" i="1"/>
  <c r="Z43" i="1" s="1"/>
  <c r="AA42" i="1"/>
  <c r="AA43" i="1" s="1"/>
  <c r="AC42" i="1"/>
  <c r="AC43" i="1" s="1"/>
  <c r="AD42" i="1"/>
  <c r="AD43" i="1" s="1"/>
  <c r="AF42" i="1"/>
  <c r="AF43" i="1" s="1"/>
  <c r="AG42" i="1"/>
  <c r="AG43" i="1" s="1"/>
  <c r="AI42" i="1"/>
  <c r="AI43" i="1" s="1"/>
  <c r="AJ42" i="1"/>
  <c r="AJ43" i="1" s="1"/>
  <c r="AL42" i="1"/>
  <c r="AL43" i="1" s="1"/>
  <c r="AM42" i="1"/>
  <c r="AM43" i="1" s="1"/>
  <c r="I63" i="1"/>
  <c r="C45" i="1"/>
  <c r="D45" i="1"/>
  <c r="J69" i="1"/>
  <c r="AQ43" i="4"/>
  <c r="AP43" i="4"/>
  <c r="AO43" i="4"/>
  <c r="AN43" i="4"/>
  <c r="AM43" i="4"/>
  <c r="AL43" i="4"/>
  <c r="AK43" i="4"/>
  <c r="AJ43" i="4"/>
  <c r="AI43" i="4"/>
  <c r="AH43" i="4"/>
  <c r="AG43" i="4"/>
  <c r="AF43" i="4"/>
  <c r="AQ5" i="4"/>
  <c r="AP5" i="4"/>
  <c r="AO5" i="4"/>
  <c r="AN5" i="4"/>
  <c r="AM5" i="4"/>
  <c r="AL5" i="4"/>
  <c r="AK5" i="4"/>
  <c r="AJ5" i="4"/>
  <c r="AI5" i="4"/>
  <c r="AH5" i="4"/>
  <c r="AG5" i="4"/>
  <c r="AF5" i="4"/>
  <c r="AN5" i="3"/>
  <c r="AM5" i="3"/>
  <c r="AL5" i="3"/>
  <c r="AK5" i="3"/>
  <c r="AJ5" i="3"/>
  <c r="AI5" i="3"/>
  <c r="AH5" i="3"/>
  <c r="AG5" i="3"/>
  <c r="AF5" i="3"/>
  <c r="AE5" i="3"/>
  <c r="AD5" i="3"/>
  <c r="AC5" i="3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H5" i="1"/>
  <c r="G5" i="1"/>
  <c r="F5" i="1"/>
  <c r="E5" i="1"/>
  <c r="J68" i="1"/>
  <c r="AB15" i="4" l="1"/>
  <c r="AD15" i="4"/>
  <c r="U15" i="4"/>
  <c r="AG15" i="4"/>
  <c r="Z15" i="4"/>
  <c r="AJ15" i="4"/>
  <c r="AE15" i="4"/>
  <c r="AC15" i="4"/>
  <c r="S15" i="4"/>
  <c r="AP15" i="4"/>
  <c r="X15" i="4"/>
  <c r="V15" i="4"/>
  <c r="W15" i="4"/>
  <c r="Y15" i="4"/>
  <c r="AN15" i="4"/>
  <c r="AM15" i="4"/>
  <c r="P15" i="4"/>
  <c r="AK15" i="4"/>
  <c r="AL15" i="4"/>
  <c r="T15" i="4"/>
  <c r="Q15" i="4"/>
  <c r="AO15" i="4"/>
  <c r="O8" i="4"/>
  <c r="L7" i="1" s="1"/>
  <c r="L6" i="1" s="1"/>
  <c r="AB8" i="4"/>
  <c r="Y7" i="1" s="1"/>
  <c r="AD8" i="4"/>
  <c r="AM8" i="4"/>
  <c r="AK8" i="4"/>
  <c r="AN8" i="4"/>
  <c r="AK7" i="1" s="1"/>
  <c r="U8" i="4"/>
  <c r="AH8" i="4"/>
  <c r="AG8" i="4"/>
  <c r="AD7" i="1" s="1"/>
  <c r="AE8" i="4"/>
  <c r="AB7" i="1" s="1"/>
  <c r="AP8" i="4"/>
  <c r="T10" i="1"/>
  <c r="Z10" i="1"/>
  <c r="AB10" i="1"/>
  <c r="AN10" i="1"/>
  <c r="AF8" i="1"/>
  <c r="S111" i="3"/>
  <c r="S26" i="1" s="1"/>
  <c r="AB111" i="3"/>
  <c r="AB26" i="1" s="1"/>
  <c r="Q7" i="1"/>
  <c r="AI7" i="1"/>
  <c r="AG7" i="1"/>
  <c r="V7" i="1"/>
  <c r="AH7" i="1"/>
  <c r="AC7" i="1"/>
  <c r="Z7" i="1"/>
  <c r="W7" i="1"/>
  <c r="T7" i="1"/>
  <c r="AL7" i="1"/>
  <c r="L111" i="3"/>
  <c r="L26" i="1" s="1"/>
  <c r="K98" i="3"/>
  <c r="K24" i="1" s="1"/>
  <c r="F21" i="1"/>
  <c r="F33" i="1" s="1"/>
  <c r="AF111" i="3"/>
  <c r="AF26" i="1" s="1"/>
  <c r="I21" i="1"/>
  <c r="H21" i="1"/>
  <c r="AK111" i="3"/>
  <c r="AK26" i="1" s="1"/>
  <c r="S97" i="3"/>
  <c r="S98" i="3" s="1"/>
  <c r="S24" i="1" s="1"/>
  <c r="AA111" i="3"/>
  <c r="AA26" i="1" s="1"/>
  <c r="E21" i="1"/>
  <c r="E33" i="1" s="1"/>
  <c r="Z111" i="3"/>
  <c r="Z26" i="1" s="1"/>
  <c r="Y111" i="3"/>
  <c r="Y26" i="1" s="1"/>
  <c r="AF10" i="1"/>
  <c r="Y10" i="1"/>
  <c r="AC10" i="1"/>
  <c r="X10" i="1"/>
  <c r="R10" i="1"/>
  <c r="M8" i="1"/>
  <c r="AB8" i="1"/>
  <c r="AA8" i="1"/>
  <c r="Q8" i="1"/>
  <c r="O8" i="1"/>
  <c r="V8" i="1"/>
  <c r="AH8" i="1"/>
  <c r="Z8" i="1"/>
  <c r="P8" i="1"/>
  <c r="AN8" i="1"/>
  <c r="AE8" i="1"/>
  <c r="Y8" i="1"/>
  <c r="R8" i="1"/>
  <c r="AI8" i="1"/>
  <c r="AL8" i="1"/>
  <c r="U8" i="1"/>
  <c r="AJ8" i="1"/>
  <c r="AK8" i="1"/>
  <c r="AG8" i="1"/>
  <c r="T8" i="1"/>
  <c r="AD8" i="1"/>
  <c r="AM8" i="1"/>
  <c r="AC8" i="1"/>
  <c r="X8" i="1"/>
  <c r="W8" i="1"/>
  <c r="N8" i="1"/>
  <c r="S8" i="1"/>
  <c r="AJ10" i="1"/>
  <c r="AH10" i="1"/>
  <c r="AM10" i="1"/>
  <c r="AE10" i="1"/>
  <c r="AD10" i="1"/>
  <c r="AA10" i="1"/>
  <c r="AG10" i="1"/>
  <c r="N10" i="1"/>
  <c r="M10" i="1"/>
  <c r="AI10" i="1"/>
  <c r="Q10" i="1"/>
  <c r="W10" i="1"/>
  <c r="P10" i="1"/>
  <c r="O10" i="1"/>
  <c r="V10" i="1"/>
  <c r="S10" i="1"/>
  <c r="U10" i="1"/>
  <c r="T111" i="3"/>
  <c r="T26" i="1" s="1"/>
  <c r="U111" i="3"/>
  <c r="U26" i="1" s="1"/>
  <c r="AL111" i="3"/>
  <c r="AL26" i="1" s="1"/>
  <c r="AC111" i="3"/>
  <c r="AC26" i="1" s="1"/>
  <c r="M111" i="3"/>
  <c r="M26" i="1" s="1"/>
  <c r="W111" i="3"/>
  <c r="W26" i="1" s="1"/>
  <c r="K111" i="3"/>
  <c r="K26" i="1" s="1"/>
  <c r="AN111" i="3"/>
  <c r="AN26" i="1" s="1"/>
  <c r="R111" i="3"/>
  <c r="R26" i="1" s="1"/>
  <c r="AG111" i="3"/>
  <c r="AG26" i="1" s="1"/>
  <c r="AM111" i="3"/>
  <c r="AM26" i="1" s="1"/>
  <c r="X111" i="3"/>
  <c r="X26" i="1" s="1"/>
  <c r="N111" i="3"/>
  <c r="N26" i="1" s="1"/>
  <c r="J111" i="3"/>
  <c r="J26" i="1" s="1"/>
  <c r="J105" i="3"/>
  <c r="J25" i="1" s="1"/>
  <c r="AF97" i="3"/>
  <c r="AF98" i="3" s="1"/>
  <c r="AF24" i="1" s="1"/>
  <c r="M97" i="3"/>
  <c r="M98" i="3" s="1"/>
  <c r="M24" i="1" s="1"/>
  <c r="AM97" i="3"/>
  <c r="AM98" i="3" s="1"/>
  <c r="AM24" i="1" s="1"/>
  <c r="V97" i="3"/>
  <c r="V98" i="3" s="1"/>
  <c r="V24" i="1" s="1"/>
  <c r="AN97" i="3"/>
  <c r="AN98" i="3" s="1"/>
  <c r="AN24" i="1" s="1"/>
  <c r="AL97" i="3"/>
  <c r="AL98" i="3" s="1"/>
  <c r="AL24" i="1" s="1"/>
  <c r="AK97" i="3"/>
  <c r="AK98" i="3" s="1"/>
  <c r="AK24" i="1" s="1"/>
  <c r="Q97" i="3"/>
  <c r="Q98" i="3" s="1"/>
  <c r="Q24" i="1" s="1"/>
  <c r="E30" i="1"/>
  <c r="F30" i="1"/>
  <c r="G21" i="1"/>
  <c r="Y136" i="3"/>
  <c r="Y29" i="1" s="1"/>
  <c r="AJ7" i="1"/>
  <c r="AG97" i="3"/>
  <c r="AG98" i="3" s="1"/>
  <c r="AG24" i="1" s="1"/>
  <c r="AA97" i="3"/>
  <c r="AA98" i="3" s="1"/>
  <c r="AA24" i="1" s="1"/>
  <c r="AA7" i="1"/>
  <c r="W97" i="3"/>
  <c r="W98" i="3" s="1"/>
  <c r="W24" i="1" s="1"/>
  <c r="AJ136" i="3"/>
  <c r="AJ29" i="1" s="1"/>
  <c r="AE97" i="3"/>
  <c r="AE98" i="3" s="1"/>
  <c r="AE24" i="1" s="1"/>
  <c r="AJ97" i="3"/>
  <c r="AJ98" i="3" s="1"/>
  <c r="AJ24" i="1" s="1"/>
  <c r="AH97" i="3"/>
  <c r="AH98" i="3" s="1"/>
  <c r="AH24" i="1" s="1"/>
  <c r="AE111" i="3"/>
  <c r="AE26" i="1" s="1"/>
  <c r="K75" i="3"/>
  <c r="K23" i="1" s="1"/>
  <c r="AH111" i="3"/>
  <c r="AH26" i="1" s="1"/>
  <c r="AJ111" i="3"/>
  <c r="AJ26" i="1" s="1"/>
  <c r="AD97" i="3"/>
  <c r="AD98" i="3" s="1"/>
  <c r="AD24" i="1" s="1"/>
  <c r="AI97" i="3"/>
  <c r="AI98" i="3" s="1"/>
  <c r="AI24" i="1" s="1"/>
  <c r="AI111" i="3"/>
  <c r="AI26" i="1" s="1"/>
  <c r="AD111" i="3"/>
  <c r="AD26" i="1" s="1"/>
  <c r="AC97" i="3"/>
  <c r="AC98" i="3" s="1"/>
  <c r="AC24" i="1" s="1"/>
  <c r="O7" i="1"/>
  <c r="AB97" i="3"/>
  <c r="AB98" i="3" s="1"/>
  <c r="AB24" i="1" s="1"/>
  <c r="Z97" i="3"/>
  <c r="Z98" i="3" s="1"/>
  <c r="Z24" i="1" s="1"/>
  <c r="Y97" i="3"/>
  <c r="Y98" i="3" s="1"/>
  <c r="Y24" i="1" s="1"/>
  <c r="V111" i="3"/>
  <c r="V26" i="1" s="1"/>
  <c r="R97" i="3"/>
  <c r="R98" i="3" s="1"/>
  <c r="R24" i="1" s="1"/>
  <c r="X97" i="3"/>
  <c r="X98" i="3" s="1"/>
  <c r="X24" i="1" s="1"/>
  <c r="T97" i="3"/>
  <c r="T98" i="3" s="1"/>
  <c r="T24" i="1" s="1"/>
  <c r="Q111" i="3"/>
  <c r="Q26" i="1" s="1"/>
  <c r="P97" i="3"/>
  <c r="P98" i="3" s="1"/>
  <c r="P24" i="1" s="1"/>
  <c r="N7" i="1"/>
  <c r="L97" i="3"/>
  <c r="L98" i="3" s="1"/>
  <c r="L24" i="1" s="1"/>
  <c r="U97" i="3"/>
  <c r="U98" i="3" s="1"/>
  <c r="U24" i="1" s="1"/>
  <c r="O111" i="3"/>
  <c r="O26" i="1" s="1"/>
  <c r="P111" i="3"/>
  <c r="P26" i="1" s="1"/>
  <c r="O97" i="3"/>
  <c r="O98" i="3" s="1"/>
  <c r="O24" i="1" s="1"/>
  <c r="N97" i="3"/>
  <c r="N98" i="3" s="1"/>
  <c r="N24" i="1" s="1"/>
  <c r="Q136" i="3" l="1"/>
  <c r="Q29" i="1" s="1"/>
  <c r="AL136" i="3"/>
  <c r="AL29" i="1" s="1"/>
  <c r="R7" i="1"/>
  <c r="R6" i="1" s="1"/>
  <c r="R19" i="1" s="1"/>
  <c r="AL119" i="3"/>
  <c r="AL27" i="1" s="1"/>
  <c r="AM136" i="3"/>
  <c r="AM29" i="1" s="1"/>
  <c r="AN7" i="1"/>
  <c r="AN6" i="1" s="1"/>
  <c r="AN63" i="1" s="1"/>
  <c r="AM7" i="1"/>
  <c r="AM6" i="1" s="1"/>
  <c r="AM20" i="1" s="1"/>
  <c r="AE7" i="1"/>
  <c r="AE6" i="1" s="1"/>
  <c r="P7" i="1"/>
  <c r="P6" i="1" s="1"/>
  <c r="P19" i="1" s="1"/>
  <c r="M7" i="1"/>
  <c r="M6" i="1" s="1"/>
  <c r="M19" i="1" s="1"/>
  <c r="S7" i="1"/>
  <c r="S6" i="1" s="1"/>
  <c r="U7" i="1"/>
  <c r="U6" i="1" s="1"/>
  <c r="U19" i="1" s="1"/>
  <c r="J21" i="1"/>
  <c r="J30" i="1" s="1"/>
  <c r="I30" i="1"/>
  <c r="I34" i="1" s="1"/>
  <c r="I64" i="1"/>
  <c r="I33" i="1"/>
  <c r="H30" i="1"/>
  <c r="H33" i="1"/>
  <c r="Y119" i="3"/>
  <c r="Y27" i="1" s="1"/>
  <c r="Y21" i="1" s="1"/>
  <c r="AL6" i="1"/>
  <c r="AL63" i="1" s="1"/>
  <c r="AB6" i="1"/>
  <c r="AB20" i="1" s="1"/>
  <c r="AC6" i="1"/>
  <c r="AC19" i="1" s="1"/>
  <c r="Q6" i="1"/>
  <c r="Q20" i="1" s="1"/>
  <c r="AI6" i="1"/>
  <c r="AI63" i="1" s="1"/>
  <c r="X6" i="1"/>
  <c r="X63" i="1" s="1"/>
  <c r="AK6" i="1"/>
  <c r="AK19" i="1" s="1"/>
  <c r="AD6" i="1"/>
  <c r="AD20" i="1" s="1"/>
  <c r="AH6" i="1"/>
  <c r="AH19" i="1" s="1"/>
  <c r="V6" i="1"/>
  <c r="V19" i="1" s="1"/>
  <c r="Y6" i="1"/>
  <c r="Y63" i="1" s="1"/>
  <c r="AG6" i="1"/>
  <c r="AG19" i="1" s="1"/>
  <c r="Z6" i="1"/>
  <c r="T6" i="1"/>
  <c r="T19" i="1" s="1"/>
  <c r="N6" i="1"/>
  <c r="N19" i="1" s="1"/>
  <c r="W6" i="1"/>
  <c r="W19" i="1" s="1"/>
  <c r="AJ119" i="3"/>
  <c r="AJ27" i="1" s="1"/>
  <c r="AJ21" i="1" s="1"/>
  <c r="K21" i="1"/>
  <c r="K30" i="1" s="1"/>
  <c r="L136" i="3"/>
  <c r="L29" i="1" s="1"/>
  <c r="AF7" i="1"/>
  <c r="AF6" i="1" s="1"/>
  <c r="N136" i="3"/>
  <c r="N29" i="1" s="1"/>
  <c r="AB136" i="3"/>
  <c r="AB29" i="1" s="1"/>
  <c r="AJ6" i="1"/>
  <c r="W136" i="3"/>
  <c r="W29" i="1" s="1"/>
  <c r="V136" i="3"/>
  <c r="V29" i="1" s="1"/>
  <c r="AN136" i="3"/>
  <c r="AN29" i="1" s="1"/>
  <c r="T136" i="3"/>
  <c r="T29" i="1" s="1"/>
  <c r="R136" i="3"/>
  <c r="R29" i="1" s="1"/>
  <c r="AA136" i="3"/>
  <c r="AA29" i="1" s="1"/>
  <c r="AE136" i="3"/>
  <c r="AE29" i="1" s="1"/>
  <c r="G41" i="2"/>
  <c r="G18" i="2"/>
  <c r="AI136" i="3"/>
  <c r="AI29" i="1" s="1"/>
  <c r="AG136" i="3"/>
  <c r="AG29" i="1" s="1"/>
  <c r="AA6" i="1"/>
  <c r="X136" i="3"/>
  <c r="X29" i="1" s="1"/>
  <c r="C42" i="2"/>
  <c r="C19" i="2"/>
  <c r="O136" i="3"/>
  <c r="O29" i="1" s="1"/>
  <c r="S136" i="3"/>
  <c r="S29" i="1" s="1"/>
  <c r="O6" i="1"/>
  <c r="U136" i="3"/>
  <c r="U29" i="1" s="1"/>
  <c r="Z136" i="3"/>
  <c r="Z29" i="1" s="1"/>
  <c r="G30" i="1"/>
  <c r="G33" i="1"/>
  <c r="AL19" i="1" l="1"/>
  <c r="AL21" i="1"/>
  <c r="AL33" i="1" s="1"/>
  <c r="AL20" i="1"/>
  <c r="J34" i="1"/>
  <c r="K34" i="1" s="1"/>
  <c r="Q119" i="3"/>
  <c r="Q27" i="1" s="1"/>
  <c r="Q21" i="1" s="1"/>
  <c r="Q33" i="1" s="1"/>
  <c r="J33" i="1"/>
  <c r="J64" i="1"/>
  <c r="J31" i="1"/>
  <c r="J42" i="1" s="1"/>
  <c r="J43" i="1" s="1"/>
  <c r="AC136" i="3"/>
  <c r="AC29" i="1" s="1"/>
  <c r="AM119" i="3"/>
  <c r="AM27" i="1" s="1"/>
  <c r="AM21" i="1" s="1"/>
  <c r="AM33" i="1" s="1"/>
  <c r="R20" i="1"/>
  <c r="AD136" i="3"/>
  <c r="AD29" i="1" s="1"/>
  <c r="M136" i="3"/>
  <c r="M29" i="1" s="1"/>
  <c r="AH136" i="3"/>
  <c r="AH29" i="1" s="1"/>
  <c r="P136" i="3"/>
  <c r="P29" i="1" s="1"/>
  <c r="AK136" i="3"/>
  <c r="AK29" i="1" s="1"/>
  <c r="H41" i="2"/>
  <c r="Q19" i="1"/>
  <c r="AB63" i="1"/>
  <c r="AB19" i="1"/>
  <c r="AM63" i="1"/>
  <c r="AL64" i="1"/>
  <c r="AL18" i="1"/>
  <c r="AL17" i="1" s="1"/>
  <c r="AL30" i="1" s="1"/>
  <c r="AC20" i="1"/>
  <c r="J41" i="2"/>
  <c r="AI19" i="1"/>
  <c r="Q63" i="1"/>
  <c r="AM19" i="1"/>
  <c r="M63" i="1"/>
  <c r="M20" i="1"/>
  <c r="J18" i="2"/>
  <c r="AN20" i="1"/>
  <c r="AC63" i="1"/>
  <c r="AN19" i="1"/>
  <c r="AI20" i="1"/>
  <c r="R63" i="1"/>
  <c r="X19" i="1"/>
  <c r="X20" i="1"/>
  <c r="AD63" i="1"/>
  <c r="AD19" i="1"/>
  <c r="AK20" i="1"/>
  <c r="AH20" i="1"/>
  <c r="AK63" i="1"/>
  <c r="M41" i="2"/>
  <c r="L18" i="2"/>
  <c r="V63" i="1"/>
  <c r="AG20" i="1"/>
  <c r="L41" i="2"/>
  <c r="V20" i="1"/>
  <c r="AG63" i="1"/>
  <c r="AH63" i="1"/>
  <c r="Y18" i="1"/>
  <c r="Y20" i="1"/>
  <c r="M18" i="2"/>
  <c r="Z20" i="1"/>
  <c r="T20" i="1"/>
  <c r="Y19" i="1"/>
  <c r="T63" i="1"/>
  <c r="Z63" i="1"/>
  <c r="Z19" i="1"/>
  <c r="U20" i="1"/>
  <c r="N20" i="1"/>
  <c r="I41" i="2"/>
  <c r="P20" i="1"/>
  <c r="U63" i="1"/>
  <c r="P63" i="1"/>
  <c r="N63" i="1"/>
  <c r="W63" i="1"/>
  <c r="W20" i="1"/>
  <c r="H18" i="2"/>
  <c r="I18" i="2"/>
  <c r="K33" i="1"/>
  <c r="K64" i="1"/>
  <c r="Y33" i="1"/>
  <c r="Y64" i="1"/>
  <c r="X119" i="3"/>
  <c r="X27" i="1" s="1"/>
  <c r="X21" i="1" s="1"/>
  <c r="X33" i="1" s="1"/>
  <c r="AE119" i="3"/>
  <c r="AE27" i="1" s="1"/>
  <c r="AE21" i="1" s="1"/>
  <c r="AE18" i="1" s="1"/>
  <c r="AG119" i="3"/>
  <c r="AG27" i="1" s="1"/>
  <c r="AG21" i="1" s="1"/>
  <c r="AA119" i="3"/>
  <c r="AA27" i="1" s="1"/>
  <c r="AA21" i="1" s="1"/>
  <c r="AA18" i="1" s="1"/>
  <c r="O19" i="1"/>
  <c r="O20" i="1"/>
  <c r="O63" i="1"/>
  <c r="S19" i="1"/>
  <c r="S20" i="1"/>
  <c r="S63" i="1"/>
  <c r="Z119" i="3"/>
  <c r="Z27" i="1" s="1"/>
  <c r="Z21" i="1" s="1"/>
  <c r="W119" i="3"/>
  <c r="W27" i="1" s="1"/>
  <c r="W21" i="1" s="1"/>
  <c r="E41" i="2"/>
  <c r="L119" i="3"/>
  <c r="L27" i="1" s="1"/>
  <c r="L21" i="1" s="1"/>
  <c r="L18" i="1" s="1"/>
  <c r="U119" i="3"/>
  <c r="U27" i="1" s="1"/>
  <c r="U21" i="1" s="1"/>
  <c r="O119" i="3"/>
  <c r="O27" i="1" s="1"/>
  <c r="O21" i="1" s="1"/>
  <c r="O18" i="1" s="1"/>
  <c r="AI119" i="3"/>
  <c r="AI27" i="1" s="1"/>
  <c r="AI21" i="1" s="1"/>
  <c r="S119" i="3"/>
  <c r="S27" i="1" s="1"/>
  <c r="S21" i="1" s="1"/>
  <c r="S18" i="1" s="1"/>
  <c r="V119" i="3"/>
  <c r="V27" i="1" s="1"/>
  <c r="V21" i="1" s="1"/>
  <c r="N119" i="3"/>
  <c r="N27" i="1" s="1"/>
  <c r="N21" i="1" s="1"/>
  <c r="C44" i="2"/>
  <c r="C21" i="2"/>
  <c r="T119" i="3"/>
  <c r="T27" i="1" s="1"/>
  <c r="T21" i="1" s="1"/>
  <c r="AN119" i="3"/>
  <c r="AN27" i="1" s="1"/>
  <c r="AN21" i="1" s="1"/>
  <c r="AF136" i="3"/>
  <c r="AF29" i="1" s="1"/>
  <c r="F18" i="2"/>
  <c r="L19" i="1"/>
  <c r="D41" i="2"/>
  <c r="D18" i="2"/>
  <c r="L63" i="1"/>
  <c r="L20" i="1"/>
  <c r="AA19" i="1"/>
  <c r="AA63" i="1"/>
  <c r="AA20" i="1"/>
  <c r="AJ18" i="1"/>
  <c r="AJ19" i="1"/>
  <c r="AJ33" i="1"/>
  <c r="AJ63" i="1"/>
  <c r="AJ64" i="1" s="1"/>
  <c r="AJ20" i="1"/>
  <c r="AB119" i="3"/>
  <c r="AB27" i="1" s="1"/>
  <c r="AB21" i="1" s="1"/>
  <c r="G31" i="1"/>
  <c r="G32" i="1" s="1"/>
  <c r="AF19" i="1"/>
  <c r="K18" i="2"/>
  <c r="K41" i="2"/>
  <c r="AF20" i="1"/>
  <c r="AF63" i="1"/>
  <c r="F41" i="2"/>
  <c r="R119" i="3"/>
  <c r="R27" i="1" s="1"/>
  <c r="R21" i="1" s="1"/>
  <c r="F42" i="2" s="1"/>
  <c r="AE63" i="1"/>
  <c r="AE19" i="1"/>
  <c r="AE20" i="1"/>
  <c r="E18" i="2"/>
  <c r="K67" i="1" l="1"/>
  <c r="Q64" i="1"/>
  <c r="J32" i="1"/>
  <c r="J67" i="1"/>
  <c r="Q18" i="1"/>
  <c r="Q17" i="1" s="1"/>
  <c r="Q30" i="1" s="1"/>
  <c r="AM18" i="1"/>
  <c r="AM17" i="1" s="1"/>
  <c r="AM30" i="1" s="1"/>
  <c r="AD119" i="3"/>
  <c r="AD27" i="1" s="1"/>
  <c r="AD21" i="1" s="1"/>
  <c r="AD33" i="1" s="1"/>
  <c r="AM64" i="1"/>
  <c r="AC119" i="3"/>
  <c r="AC27" i="1" s="1"/>
  <c r="AC21" i="1" s="1"/>
  <c r="AC18" i="1" s="1"/>
  <c r="AC17" i="1" s="1"/>
  <c r="AC30" i="1" s="1"/>
  <c r="AH119" i="3"/>
  <c r="AH27" i="1" s="1"/>
  <c r="AH21" i="1" s="1"/>
  <c r="AH33" i="1" s="1"/>
  <c r="P119" i="3"/>
  <c r="P27" i="1" s="1"/>
  <c r="P21" i="1" s="1"/>
  <c r="P64" i="1" s="1"/>
  <c r="AK119" i="3"/>
  <c r="AK27" i="1" s="1"/>
  <c r="AK21" i="1" s="1"/>
  <c r="AK33" i="1" s="1"/>
  <c r="M119" i="3"/>
  <c r="M27" i="1" s="1"/>
  <c r="M21" i="1" s="1"/>
  <c r="H42" i="2" s="1"/>
  <c r="X18" i="1"/>
  <c r="X17" i="1" s="1"/>
  <c r="X30" i="1" s="1"/>
  <c r="AG64" i="1"/>
  <c r="Y17" i="1"/>
  <c r="Y30" i="1" s="1"/>
  <c r="S17" i="1"/>
  <c r="S30" i="1" s="1"/>
  <c r="O17" i="1"/>
  <c r="O30" i="1" s="1"/>
  <c r="X64" i="1"/>
  <c r="AA33" i="1"/>
  <c r="AE64" i="1"/>
  <c r="AE33" i="1"/>
  <c r="AA64" i="1"/>
  <c r="L64" i="1"/>
  <c r="L67" i="1" s="1"/>
  <c r="AG18" i="1"/>
  <c r="AG17" i="1" s="1"/>
  <c r="AG30" i="1" s="1"/>
  <c r="L33" i="1"/>
  <c r="AG33" i="1"/>
  <c r="M42" i="2"/>
  <c r="O33" i="1"/>
  <c r="AE17" i="1"/>
  <c r="AE30" i="1" s="1"/>
  <c r="AB18" i="1"/>
  <c r="AB17" i="1" s="1"/>
  <c r="AB30" i="1" s="1"/>
  <c r="AB64" i="1"/>
  <c r="AB33" i="1"/>
  <c r="AA17" i="1"/>
  <c r="AA30" i="1" s="1"/>
  <c r="L17" i="1"/>
  <c r="D42" i="2"/>
  <c r="D19" i="2"/>
  <c r="S33" i="1"/>
  <c r="O64" i="1"/>
  <c r="S64" i="1"/>
  <c r="F43" i="2"/>
  <c r="AN64" i="1"/>
  <c r="AN18" i="1"/>
  <c r="AN17" i="1" s="1"/>
  <c r="AN33" i="1"/>
  <c r="M19" i="2"/>
  <c r="W64" i="1"/>
  <c r="W33" i="1"/>
  <c r="W18" i="1"/>
  <c r="W17" i="1" s="1"/>
  <c r="G19" i="2"/>
  <c r="G42" i="2"/>
  <c r="T33" i="1"/>
  <c r="T64" i="1"/>
  <c r="T18" i="1"/>
  <c r="T17" i="1" s="1"/>
  <c r="E19" i="2"/>
  <c r="E42" i="2"/>
  <c r="N64" i="1"/>
  <c r="N33" i="1"/>
  <c r="N18" i="1"/>
  <c r="N17" i="1" s="1"/>
  <c r="L42" i="2"/>
  <c r="L19" i="2"/>
  <c r="AI33" i="1"/>
  <c r="AI64" i="1"/>
  <c r="AI18" i="1"/>
  <c r="AI17" i="1" s="1"/>
  <c r="Z64" i="1"/>
  <c r="Z33" i="1"/>
  <c r="Z18" i="1"/>
  <c r="Z17" i="1" s="1"/>
  <c r="R64" i="1"/>
  <c r="R33" i="1"/>
  <c r="R18" i="1"/>
  <c r="R17" i="1" s="1"/>
  <c r="R30" i="1" s="1"/>
  <c r="AF119" i="3"/>
  <c r="AF27" i="1" s="1"/>
  <c r="AF21" i="1" s="1"/>
  <c r="K46" i="1"/>
  <c r="J46" i="1"/>
  <c r="L46" i="1"/>
  <c r="V18" i="1"/>
  <c r="V17" i="1" s="1"/>
  <c r="V30" i="1" s="1"/>
  <c r="V33" i="1"/>
  <c r="V64" i="1"/>
  <c r="J19" i="2"/>
  <c r="F19" i="2"/>
  <c r="AJ17" i="1"/>
  <c r="AJ30" i="1" s="1"/>
  <c r="U18" i="1"/>
  <c r="U17" i="1" s="1"/>
  <c r="U30" i="1" s="1"/>
  <c r="U64" i="1"/>
  <c r="U33" i="1"/>
  <c r="J42" i="2"/>
  <c r="AD64" i="1" l="1"/>
  <c r="AC64" i="1"/>
  <c r="AC33" i="1"/>
  <c r="AD18" i="1"/>
  <c r="AD17" i="1" s="1"/>
  <c r="AD30" i="1" s="1"/>
  <c r="AE31" i="1" s="1"/>
  <c r="I42" i="2"/>
  <c r="I19" i="2"/>
  <c r="AH18" i="1"/>
  <c r="AH17" i="1" s="1"/>
  <c r="AH30" i="1" s="1"/>
  <c r="AH64" i="1"/>
  <c r="AK18" i="1"/>
  <c r="AK17" i="1" s="1"/>
  <c r="AK30" i="1" s="1"/>
  <c r="AK64" i="1"/>
  <c r="H19" i="2"/>
  <c r="P18" i="1"/>
  <c r="P17" i="1" s="1"/>
  <c r="P30" i="1" s="1"/>
  <c r="P33" i="1"/>
  <c r="M33" i="1"/>
  <c r="M18" i="1"/>
  <c r="M17" i="1" s="1"/>
  <c r="M30" i="1" s="1"/>
  <c r="M64" i="1"/>
  <c r="M67" i="1" s="1"/>
  <c r="J43" i="2"/>
  <c r="J20" i="2"/>
  <c r="W30" i="1"/>
  <c r="Y31" i="1" s="1"/>
  <c r="D43" i="2"/>
  <c r="D20" i="2"/>
  <c r="L30" i="1"/>
  <c r="L43" i="2"/>
  <c r="L20" i="2"/>
  <c r="AI30" i="1"/>
  <c r="AK31" i="1" s="1"/>
  <c r="G43" i="2"/>
  <c r="G20" i="2"/>
  <c r="T30" i="1"/>
  <c r="V31" i="1" s="1"/>
  <c r="Z30" i="1"/>
  <c r="AB31" i="1" s="1"/>
  <c r="K42" i="2"/>
  <c r="K19" i="2"/>
  <c r="AF18" i="1"/>
  <c r="AF17" i="1" s="1"/>
  <c r="AF64" i="1"/>
  <c r="AF33" i="1"/>
  <c r="AN30" i="1"/>
  <c r="AN31" i="1" s="1"/>
  <c r="M43" i="2"/>
  <c r="M20" i="2"/>
  <c r="E43" i="2"/>
  <c r="E20" i="2"/>
  <c r="N30" i="1"/>
  <c r="S31" i="1"/>
  <c r="F20" i="2"/>
  <c r="P31" i="1" l="1"/>
  <c r="W67" i="1"/>
  <c r="Y67" i="1"/>
  <c r="I43" i="2"/>
  <c r="I20" i="2"/>
  <c r="X67" i="1"/>
  <c r="AC67" i="1"/>
  <c r="P67" i="1"/>
  <c r="AA67" i="1"/>
  <c r="Z67" i="1"/>
  <c r="V67" i="1"/>
  <c r="Q67" i="1"/>
  <c r="AD67" i="1"/>
  <c r="T67" i="1"/>
  <c r="O67" i="1"/>
  <c r="AF67" i="1"/>
  <c r="N67" i="1"/>
  <c r="AE67" i="1"/>
  <c r="S67" i="1"/>
  <c r="H20" i="2"/>
  <c r="R67" i="1"/>
  <c r="U67" i="1"/>
  <c r="AB67" i="1"/>
  <c r="H43" i="2"/>
  <c r="AI67" i="1"/>
  <c r="AH67" i="1"/>
  <c r="AK67" i="1"/>
  <c r="AM67" i="1"/>
  <c r="AJ67" i="1"/>
  <c r="K20" i="2"/>
  <c r="K43" i="2"/>
  <c r="AF30" i="1"/>
  <c r="AH31" i="1" s="1"/>
  <c r="AN67" i="1"/>
  <c r="E21" i="2"/>
  <c r="E44" i="2"/>
  <c r="P42" i="1"/>
  <c r="P43" i="1" s="1"/>
  <c r="M31" i="1"/>
  <c r="H21" i="2" s="1"/>
  <c r="L34" i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L67" i="1"/>
  <c r="AG67" i="1"/>
  <c r="G21" i="2"/>
  <c r="G44" i="2"/>
  <c r="V42" i="1"/>
  <c r="V43" i="1" s="1"/>
  <c r="L44" i="2"/>
  <c r="AK42" i="1"/>
  <c r="AK43" i="1" s="1"/>
  <c r="L21" i="2"/>
  <c r="M21" i="2"/>
  <c r="M44" i="2"/>
  <c r="AN42" i="1"/>
  <c r="AN43" i="1" s="1"/>
  <c r="J44" i="2"/>
  <c r="J21" i="2"/>
  <c r="AE42" i="1"/>
  <c r="AE43" i="1" s="1"/>
  <c r="H44" i="2"/>
  <c r="Y42" i="1"/>
  <c r="Y43" i="1" s="1"/>
  <c r="I44" i="2"/>
  <c r="I21" i="2"/>
  <c r="AB42" i="1"/>
  <c r="AB43" i="1" s="1"/>
  <c r="F21" i="2"/>
  <c r="F44" i="2"/>
  <c r="S42" i="1"/>
  <c r="S43" i="1" s="1"/>
  <c r="B74" i="1" l="1"/>
  <c r="AF34" i="1"/>
  <c r="AG34" i="1" s="1"/>
  <c r="AH34" i="1" s="1"/>
  <c r="AI34" i="1" s="1"/>
  <c r="AJ34" i="1" s="1"/>
  <c r="AK34" i="1" s="1"/>
  <c r="AL34" i="1" s="1"/>
  <c r="AM34" i="1" s="1"/>
  <c r="AN34" i="1" s="1"/>
  <c r="B54" i="1"/>
  <c r="B53" i="1"/>
  <c r="W70" i="1" s="1"/>
  <c r="D44" i="2"/>
  <c r="D21" i="2"/>
  <c r="M42" i="1"/>
  <c r="M43" i="1" s="1"/>
  <c r="M32" i="1"/>
  <c r="P32" i="1" s="1"/>
  <c r="S32" i="1" s="1"/>
  <c r="V32" i="1" s="1"/>
  <c r="Y32" i="1" s="1"/>
  <c r="AB32" i="1" s="1"/>
  <c r="AE32" i="1" s="1"/>
  <c r="AH32" i="1" s="1"/>
  <c r="AK32" i="1" s="1"/>
  <c r="AN32" i="1" s="1"/>
  <c r="K44" i="2"/>
  <c r="K21" i="2"/>
  <c r="AH42" i="1"/>
  <c r="AH43" i="1" s="1"/>
  <c r="B75" i="1"/>
  <c r="AH70" i="1" l="1"/>
  <c r="AH65" i="1" s="1"/>
  <c r="AG70" i="1"/>
  <c r="AG65" i="1" s="1"/>
  <c r="AD70" i="1"/>
  <c r="AD66" i="1" s="1"/>
  <c r="AI70" i="1"/>
  <c r="AI66" i="1" s="1"/>
  <c r="S70" i="1"/>
  <c r="S66" i="1" s="1"/>
  <c r="AF70" i="1"/>
  <c r="AF66" i="1" s="1"/>
  <c r="U70" i="1"/>
  <c r="U65" i="1" s="1"/>
  <c r="AC70" i="1"/>
  <c r="AC65" i="1" s="1"/>
  <c r="L70" i="1"/>
  <c r="L65" i="1" s="1"/>
  <c r="T49" i="1"/>
  <c r="T45" i="1" s="1"/>
  <c r="AE70" i="1"/>
  <c r="AE65" i="1" s="1"/>
  <c r="J49" i="1"/>
  <c r="J45" i="1" s="1"/>
  <c r="K49" i="1"/>
  <c r="K45" i="1" s="1"/>
  <c r="Q70" i="1"/>
  <c r="Q65" i="1" s="1"/>
  <c r="T70" i="1"/>
  <c r="T66" i="1" s="1"/>
  <c r="P70" i="1"/>
  <c r="P65" i="1" s="1"/>
  <c r="AL70" i="1"/>
  <c r="AL66" i="1" s="1"/>
  <c r="AN70" i="1"/>
  <c r="AN66" i="1" s="1"/>
  <c r="Z70" i="1"/>
  <c r="Z65" i="1" s="1"/>
  <c r="J70" i="1"/>
  <c r="N70" i="1"/>
  <c r="N65" i="1" s="1"/>
  <c r="O70" i="1"/>
  <c r="O66" i="1" s="1"/>
  <c r="R70" i="1"/>
  <c r="R65" i="1" s="1"/>
  <c r="AB70" i="1"/>
  <c r="AB66" i="1" s="1"/>
  <c r="V70" i="1"/>
  <c r="V66" i="1" s="1"/>
  <c r="M70" i="1"/>
  <c r="M66" i="1" s="1"/>
  <c r="AA70" i="1"/>
  <c r="AA65" i="1" s="1"/>
  <c r="K70" i="1"/>
  <c r="K66" i="1" s="1"/>
  <c r="X70" i="1"/>
  <c r="X66" i="1" s="1"/>
  <c r="AM70" i="1"/>
  <c r="AM65" i="1" s="1"/>
  <c r="J71" i="1"/>
  <c r="Y70" i="1"/>
  <c r="Y66" i="1" s="1"/>
  <c r="AK70" i="1"/>
  <c r="AK66" i="1" s="1"/>
  <c r="AJ70" i="1"/>
  <c r="AJ65" i="1" s="1"/>
  <c r="L49" i="1"/>
  <c r="L45" i="1" s="1"/>
  <c r="W66" i="1"/>
  <c r="W65" i="1"/>
  <c r="W49" i="1"/>
  <c r="Q49" i="1"/>
  <c r="AD49" i="1"/>
  <c r="Z49" i="1"/>
  <c r="O49" i="1"/>
  <c r="AG49" i="1"/>
  <c r="AN49" i="1"/>
  <c r="X49" i="1"/>
  <c r="S49" i="1"/>
  <c r="AC49" i="1"/>
  <c r="AL49" i="1"/>
  <c r="V49" i="1"/>
  <c r="AJ49" i="1"/>
  <c r="O46" i="1"/>
  <c r="AG46" i="1"/>
  <c r="AK46" i="1"/>
  <c r="P46" i="1"/>
  <c r="W46" i="1"/>
  <c r="N46" i="1"/>
  <c r="AB46" i="1"/>
  <c r="AE46" i="1"/>
  <c r="AI46" i="1"/>
  <c r="AJ46" i="1"/>
  <c r="X46" i="1"/>
  <c r="Y46" i="1"/>
  <c r="AF46" i="1"/>
  <c r="Z46" i="1"/>
  <c r="Q46" i="1"/>
  <c r="S46" i="1"/>
  <c r="M46" i="1"/>
  <c r="R46" i="1"/>
  <c r="AA46" i="1"/>
  <c r="U46" i="1"/>
  <c r="T46" i="1"/>
  <c r="AH46" i="1"/>
  <c r="V46" i="1"/>
  <c r="AC46" i="1"/>
  <c r="AL46" i="1"/>
  <c r="AN46" i="1"/>
  <c r="AM46" i="1"/>
  <c r="AD46" i="1"/>
  <c r="N49" i="1"/>
  <c r="M49" i="1"/>
  <c r="AB49" i="1"/>
  <c r="AI49" i="1"/>
  <c r="U49" i="1"/>
  <c r="AA49" i="1"/>
  <c r="Y49" i="1"/>
  <c r="AE49" i="1"/>
  <c r="AH49" i="1"/>
  <c r="R49" i="1"/>
  <c r="AK49" i="1"/>
  <c r="AM49" i="1"/>
  <c r="AF49" i="1"/>
  <c r="P49" i="1"/>
  <c r="AH66" i="1" l="1"/>
  <c r="AG66" i="1"/>
  <c r="J44" i="1"/>
  <c r="J47" i="1" s="1"/>
  <c r="AI65" i="1"/>
  <c r="N66" i="1"/>
  <c r="AD65" i="1"/>
  <c r="X65" i="1"/>
  <c r="AM66" i="1"/>
  <c r="T65" i="1"/>
  <c r="K44" i="1"/>
  <c r="Q66" i="1"/>
  <c r="S65" i="1"/>
  <c r="U66" i="1"/>
  <c r="AF65" i="1"/>
  <c r="R66" i="1"/>
  <c r="AC66" i="1"/>
  <c r="V65" i="1"/>
  <c r="AE66" i="1"/>
  <c r="L66" i="1"/>
  <c r="L44" i="1"/>
  <c r="P66" i="1"/>
  <c r="AL65" i="1"/>
  <c r="AK65" i="1"/>
  <c r="T44" i="1"/>
  <c r="AB65" i="1"/>
  <c r="M65" i="1"/>
  <c r="B77" i="1"/>
  <c r="Z66" i="1"/>
  <c r="AA66" i="1"/>
  <c r="AN65" i="1"/>
  <c r="Y65" i="1"/>
  <c r="K65" i="1"/>
  <c r="AJ66" i="1"/>
  <c r="O65" i="1"/>
  <c r="AI45" i="1"/>
  <c r="AI44" i="1"/>
  <c r="V44" i="1"/>
  <c r="V45" i="1"/>
  <c r="S45" i="1"/>
  <c r="S44" i="1"/>
  <c r="AN44" i="1"/>
  <c r="AN45" i="1"/>
  <c r="AD44" i="1"/>
  <c r="AD45" i="1"/>
  <c r="AH44" i="1"/>
  <c r="AH45" i="1"/>
  <c r="AB45" i="1"/>
  <c r="AB44" i="1"/>
  <c r="AL44" i="1"/>
  <c r="AL45" i="1"/>
  <c r="Q45" i="1"/>
  <c r="Q44" i="1"/>
  <c r="N44" i="1"/>
  <c r="N45" i="1"/>
  <c r="AM45" i="1"/>
  <c r="AM44" i="1"/>
  <c r="W45" i="1"/>
  <c r="W44" i="1"/>
  <c r="AA45" i="1"/>
  <c r="AA44" i="1"/>
  <c r="Z44" i="1"/>
  <c r="Z45" i="1"/>
  <c r="AJ45" i="1"/>
  <c r="AJ44" i="1"/>
  <c r="R44" i="1"/>
  <c r="R45" i="1"/>
  <c r="P44" i="1"/>
  <c r="P45" i="1"/>
  <c r="Y45" i="1"/>
  <c r="Y44" i="1"/>
  <c r="AC44" i="1"/>
  <c r="AC45" i="1"/>
  <c r="X44" i="1"/>
  <c r="X45" i="1"/>
  <c r="K71" i="1"/>
  <c r="B56" i="1"/>
  <c r="AE45" i="1"/>
  <c r="AE44" i="1"/>
  <c r="M44" i="1"/>
  <c r="M45" i="1"/>
  <c r="K48" i="1"/>
  <c r="L48" i="1"/>
  <c r="J48" i="1"/>
  <c r="L50" i="1"/>
  <c r="J50" i="1"/>
  <c r="K50" i="1"/>
  <c r="AK45" i="1"/>
  <c r="AK44" i="1"/>
  <c r="U44" i="1"/>
  <c r="U45" i="1"/>
  <c r="AG45" i="1"/>
  <c r="AG44" i="1"/>
  <c r="AF44" i="1"/>
  <c r="AF45" i="1"/>
  <c r="O45" i="1"/>
  <c r="O44" i="1"/>
  <c r="K47" i="1" l="1"/>
  <c r="K68" i="1" s="1"/>
  <c r="S71" i="1"/>
  <c r="L47" i="1"/>
  <c r="L71" i="1"/>
  <c r="Q69" i="1"/>
  <c r="W71" i="1"/>
  <c r="U69" i="1"/>
  <c r="N71" i="1"/>
  <c r="N69" i="1"/>
  <c r="AH69" i="1"/>
  <c r="R68" i="1"/>
  <c r="AF71" i="1"/>
  <c r="M71" i="1"/>
  <c r="Z69" i="1"/>
  <c r="R71" i="1"/>
  <c r="AD69" i="1"/>
  <c r="AC71" i="1"/>
  <c r="Z71" i="1"/>
  <c r="X68" i="1"/>
  <c r="AI71" i="1"/>
  <c r="M69" i="1"/>
  <c r="V71" i="1"/>
  <c r="AE69" i="1"/>
  <c r="AC69" i="1"/>
  <c r="P69" i="1"/>
  <c r="R69" i="1"/>
  <c r="Y69" i="1"/>
  <c r="L69" i="1"/>
  <c r="AF69" i="1"/>
  <c r="AJ69" i="1"/>
  <c r="O71" i="1"/>
  <c r="AA71" i="1"/>
  <c r="V69" i="1"/>
  <c r="AA69" i="1"/>
  <c r="X69" i="1"/>
  <c r="T71" i="1"/>
  <c r="Y71" i="1"/>
  <c r="O69" i="1"/>
  <c r="S69" i="1"/>
  <c r="Z68" i="1"/>
  <c r="AM69" i="1"/>
  <c r="AN69" i="1"/>
  <c r="M68" i="1"/>
  <c r="AL71" i="1"/>
  <c r="AM71" i="1"/>
  <c r="L68" i="1"/>
  <c r="Q68" i="1"/>
  <c r="B76" i="1"/>
  <c r="N48" i="1"/>
  <c r="Q71" i="1"/>
  <c r="AE71" i="1"/>
  <c r="U71" i="1"/>
  <c r="AD71" i="1"/>
  <c r="AK69" i="1"/>
  <c r="T69" i="1"/>
  <c r="AG69" i="1"/>
  <c r="AK71" i="1"/>
  <c r="AL69" i="1"/>
  <c r="AB71" i="1"/>
  <c r="AG71" i="1"/>
  <c r="X71" i="1"/>
  <c r="AH71" i="1"/>
  <c r="W69" i="1"/>
  <c r="AB69" i="1"/>
  <c r="AN71" i="1"/>
  <c r="AJ71" i="1"/>
  <c r="P71" i="1"/>
  <c r="AI69" i="1"/>
  <c r="N68" i="1"/>
  <c r="AE68" i="1"/>
  <c r="W68" i="1"/>
  <c r="O68" i="1"/>
  <c r="V68" i="1"/>
  <c r="U68" i="1"/>
  <c r="AB68" i="1"/>
  <c r="AL68" i="1"/>
  <c r="T68" i="1"/>
  <c r="AN68" i="1"/>
  <c r="AH68" i="1"/>
  <c r="AG68" i="1"/>
  <c r="AD68" i="1"/>
  <c r="AK68" i="1"/>
  <c r="AJ68" i="1"/>
  <c r="AM68" i="1"/>
  <c r="Y68" i="1"/>
  <c r="AD48" i="1"/>
  <c r="S68" i="1"/>
  <c r="AF68" i="1"/>
  <c r="AI68" i="1"/>
  <c r="P68" i="1"/>
  <c r="AC68" i="1"/>
  <c r="AA68" i="1"/>
  <c r="AD50" i="1"/>
  <c r="Q50" i="1"/>
  <c r="AC48" i="1"/>
  <c r="AK47" i="1"/>
  <c r="W48" i="1"/>
  <c r="U48" i="1"/>
  <c r="N50" i="1"/>
  <c r="P47" i="1"/>
  <c r="X50" i="1"/>
  <c r="AA50" i="1"/>
  <c r="M48" i="1"/>
  <c r="AF48" i="1"/>
  <c r="AG47" i="1"/>
  <c r="AL47" i="1"/>
  <c r="P50" i="1"/>
  <c r="AI47" i="1"/>
  <c r="W50" i="1"/>
  <c r="AB47" i="1"/>
  <c r="AH50" i="1"/>
  <c r="AJ48" i="1"/>
  <c r="R47" i="1"/>
  <c r="AB50" i="1"/>
  <c r="S47" i="1"/>
  <c r="S48" i="1"/>
  <c r="AC47" i="1"/>
  <c r="X47" i="1"/>
  <c r="AD47" i="1"/>
  <c r="AE47" i="1"/>
  <c r="AH47" i="1"/>
  <c r="AI48" i="1"/>
  <c r="U47" i="1"/>
  <c r="O50" i="1"/>
  <c r="AK48" i="1"/>
  <c r="T47" i="1"/>
  <c r="P48" i="1"/>
  <c r="B55" i="1"/>
  <c r="R48" i="1"/>
  <c r="AN47" i="1"/>
  <c r="V47" i="1"/>
  <c r="W47" i="1"/>
  <c r="AJ47" i="1"/>
  <c r="AN50" i="1"/>
  <c r="O48" i="1"/>
  <c r="AF47" i="1"/>
  <c r="Z47" i="1"/>
  <c r="Y50" i="1"/>
  <c r="AI50" i="1"/>
  <c r="AL48" i="1"/>
  <c r="AH48" i="1"/>
  <c r="Q47" i="1"/>
  <c r="V50" i="1"/>
  <c r="M50" i="1"/>
  <c r="AG48" i="1"/>
  <c r="AL50" i="1"/>
  <c r="AF50" i="1"/>
  <c r="Y48" i="1"/>
  <c r="AM50" i="1"/>
  <c r="T50" i="1"/>
  <c r="Q48" i="1"/>
  <c r="AN48" i="1"/>
  <c r="AA47" i="1"/>
  <c r="O47" i="1"/>
  <c r="AM48" i="1"/>
  <c r="Z50" i="1"/>
  <c r="T48" i="1"/>
  <c r="AG50" i="1"/>
  <c r="V48" i="1"/>
  <c r="Z48" i="1"/>
  <c r="R50" i="1"/>
  <c r="AE50" i="1"/>
  <c r="AB48" i="1"/>
  <c r="Y47" i="1"/>
  <c r="AJ50" i="1"/>
  <c r="X48" i="1"/>
  <c r="M47" i="1"/>
  <c r="N47" i="1"/>
  <c r="S50" i="1"/>
  <c r="AC50" i="1"/>
  <c r="U50" i="1"/>
  <c r="AK50" i="1"/>
  <c r="AA48" i="1"/>
  <c r="AE48" i="1"/>
  <c r="AM47" i="1"/>
  <c r="K69" i="1" l="1"/>
  <c r="B78" i="1"/>
  <c r="B57" i="1"/>
</calcChain>
</file>

<file path=xl/sharedStrings.xml><?xml version="1.0" encoding="utf-8"?>
<sst xmlns="http://schemas.openxmlformats.org/spreadsheetml/2006/main" count="838" uniqueCount="288">
  <si>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</si>
  <si>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</si>
  <si>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</si>
  <si>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</si>
  <si>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</si>
  <si>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</si>
  <si>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</si>
  <si>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</si>
  <si>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</si>
  <si>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</si>
  <si>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</si>
  <si>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</si>
  <si>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Q1</t>
  </si>
  <si>
    <t>Q2</t>
  </si>
  <si>
    <t>Q3</t>
  </si>
  <si>
    <t>Q4</t>
  </si>
  <si>
    <t>Описание</t>
  </si>
  <si>
    <t>Статья</t>
  </si>
  <si>
    <t>Количество  в месяц</t>
  </si>
  <si>
    <t>Итого за период</t>
  </si>
  <si>
    <t>Доходы</t>
  </si>
  <si>
    <t>Итого</t>
  </si>
  <si>
    <t>Расходы</t>
  </si>
  <si>
    <t>Итого Cashflow</t>
  </si>
  <si>
    <t>Итого Квартально</t>
  </si>
  <si>
    <t>Итого накопительным итогом</t>
  </si>
  <si>
    <t>Форма собственности</t>
  </si>
  <si>
    <t>Статья расходов</t>
  </si>
  <si>
    <t>Цена</t>
  </si>
  <si>
    <t>Ремонт</t>
  </si>
  <si>
    <t>Сантехника</t>
  </si>
  <si>
    <t>Декор</t>
  </si>
  <si>
    <t>Свет ночной</t>
  </si>
  <si>
    <t>Электрика</t>
  </si>
  <si>
    <t>Итого Ремонт</t>
  </si>
  <si>
    <t>Непредвиденные расходы</t>
  </si>
  <si>
    <t>Бар</t>
  </si>
  <si>
    <t>Количество</t>
  </si>
  <si>
    <t>Итого мебель и оборудование</t>
  </si>
  <si>
    <t>Тех оборудование</t>
  </si>
  <si>
    <t>Персонал</t>
  </si>
  <si>
    <t>Статья доходов</t>
  </si>
  <si>
    <t>Итого персонал</t>
  </si>
  <si>
    <t>Налог</t>
  </si>
  <si>
    <t>На персонал</t>
  </si>
  <si>
    <t>Подготовка документов ООО</t>
  </si>
  <si>
    <t>Гос пошлина на открытие ООО</t>
  </si>
  <si>
    <t>Уставной капитал ООО</t>
  </si>
  <si>
    <t>Итого форма собственности</t>
  </si>
  <si>
    <t>Лицензия</t>
  </si>
  <si>
    <t>Постоянные расходы</t>
  </si>
  <si>
    <t>Коммунальные платежи</t>
  </si>
  <si>
    <t>Итого постоянные расходы</t>
  </si>
  <si>
    <t>Интернет</t>
  </si>
  <si>
    <t>Расходы на бар</t>
  </si>
  <si>
    <t>Распределение прибыли</t>
  </si>
  <si>
    <t>Арина</t>
  </si>
  <si>
    <t>Инвестор</t>
  </si>
  <si>
    <t>Разрешение от СЭС</t>
  </si>
  <si>
    <t>Разрешение от Пожарной службы</t>
  </si>
  <si>
    <t>Аренда помещения</t>
  </si>
  <si>
    <t>Закупка Бутылки</t>
  </si>
  <si>
    <t>Закупка Кофе</t>
  </si>
  <si>
    <t>Итого расходы по бару</t>
  </si>
  <si>
    <t>Мебель и оборудование</t>
  </si>
  <si>
    <t>Форма собственности + лицензии</t>
  </si>
  <si>
    <t>Расходы по бару</t>
  </si>
  <si>
    <t>Закупка безалкогольные напитки</t>
  </si>
  <si>
    <t>Сайт</t>
  </si>
  <si>
    <t>Иные расходы</t>
  </si>
  <si>
    <t>Магнитные карты</t>
  </si>
  <si>
    <t>Визитки</t>
  </si>
  <si>
    <t>Итого иные расходы</t>
  </si>
  <si>
    <t>Непредвиденные расходы ремонт</t>
  </si>
  <si>
    <t>Непредвиденные расходы мебель</t>
  </si>
  <si>
    <t>Персонал + налог на персонал</t>
  </si>
  <si>
    <t>Кофейня</t>
  </si>
  <si>
    <t>Расходы на мероприятия</t>
  </si>
  <si>
    <t>Итого расходы на мероприятия</t>
  </si>
  <si>
    <t>Приглашенные артисты</t>
  </si>
  <si>
    <t>Шампанское комплемент на входе</t>
  </si>
  <si>
    <t>Рекламный баннер для вечеринки</t>
  </si>
  <si>
    <t>Рекрутер</t>
  </si>
  <si>
    <t>Арендные каникулы</t>
  </si>
  <si>
    <t>Налог на прибыль ООО на ОСН</t>
  </si>
  <si>
    <t>НДФЛ с дивидендов ООО на ОСН</t>
  </si>
  <si>
    <t>НДС 18%</t>
  </si>
  <si>
    <t>Вывод средств через через ИП 6%</t>
  </si>
  <si>
    <t>Дата начала проекта</t>
  </si>
  <si>
    <t>Мера</t>
  </si>
  <si>
    <t>р</t>
  </si>
  <si>
    <t>проц</t>
  </si>
  <si>
    <t>Налоги на компанию</t>
  </si>
  <si>
    <t>Итого возможные дивиденды</t>
  </si>
  <si>
    <t>Необходимые инвестиции</t>
  </si>
  <si>
    <t>Администратор</t>
  </si>
  <si>
    <t>Ключевые показаели</t>
  </si>
  <si>
    <t>Среднеквартальный заработок инвестора</t>
  </si>
  <si>
    <t>Прибыль накопительным итогом</t>
  </si>
  <si>
    <t>До окупаемости</t>
  </si>
  <si>
    <t>После окупаемости</t>
  </si>
  <si>
    <t>Итого дивиденды накопительным итогом</t>
  </si>
  <si>
    <t>Формула окупаемости проекта</t>
  </si>
  <si>
    <t>Формула окупаемости для инвестора</t>
  </si>
  <si>
    <t>Выход в прибыль с даты начала проекта</t>
  </si>
  <si>
    <t>Горизонт планирования</t>
  </si>
  <si>
    <t>до декабря 2020 года</t>
  </si>
  <si>
    <t>Возврат суммы инвестору</t>
  </si>
  <si>
    <t>Срок окупаемости проекта</t>
  </si>
  <si>
    <t>Выведение средств через сторонние ИП на 6%</t>
  </si>
  <si>
    <t>Вывод средств Через ИП на УСН 6% + комиссия</t>
  </si>
  <si>
    <t>Балланс накопителдьным итогом (ОНС)</t>
  </si>
  <si>
    <t>Итого Cashflow при выводе через ИП 6%</t>
  </si>
  <si>
    <t>Налог на дивиденды и распределение прибыли (ОСН)</t>
  </si>
  <si>
    <t>Чистая прибыль после окупаемости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</si>
  <si>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</si>
  <si>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</si>
  <si>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</si>
  <si>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</si>
  <si>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</si>
  <si>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</si>
  <si>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</si>
  <si>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</si>
  <si>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</si>
  <si>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</si>
  <si>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</si>
  <si>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Налоги</t>
  </si>
  <si>
    <t>Читсая прибыль</t>
  </si>
  <si>
    <t>2018-Q1</t>
  </si>
  <si>
    <t>THĒ PARK</t>
  </si>
  <si>
    <t xml:space="preserve">PRODUCTION &amp; EVENT STUDIO </t>
  </si>
  <si>
    <t>Персонал, поддерживающий работу студии</t>
  </si>
  <si>
    <t>Осветитель</t>
  </si>
  <si>
    <t>Программист</t>
  </si>
  <si>
    <t>Администратор 2</t>
  </si>
  <si>
    <t>Персонал, поддерживающий работу приложения</t>
  </si>
  <si>
    <t>Осветитель 2</t>
  </si>
  <si>
    <t>Должность</t>
  </si>
  <si>
    <t>Техническое оборудование</t>
  </si>
  <si>
    <t>Стоимость</t>
  </si>
  <si>
    <t>THĒ</t>
  </si>
  <si>
    <t>Фотостудия</t>
  </si>
  <si>
    <t>Свет</t>
  </si>
  <si>
    <t>Напитки</t>
  </si>
  <si>
    <t>Циклорама 360</t>
  </si>
  <si>
    <t>Свет в циклораме 360</t>
  </si>
  <si>
    <t>Свет для основной циклорамы</t>
  </si>
  <si>
    <t>Food</t>
  </si>
  <si>
    <t>Коворкинг</t>
  </si>
  <si>
    <t>Фотостудия 1</t>
  </si>
  <si>
    <t>Освещение водной циклорамы фото</t>
  </si>
  <si>
    <t>Фото свет</t>
  </si>
  <si>
    <t>Профессиональная фотосъемка</t>
  </si>
  <si>
    <t>Профессиональная видеосъемка</t>
  </si>
  <si>
    <t>Отделочный ремонт зоны коворкинга</t>
  </si>
  <si>
    <t>Пожарная безопасность</t>
  </si>
  <si>
    <t>Видеонаблюдение на объекте</t>
  </si>
  <si>
    <t>Отделочные работы ангара</t>
  </si>
  <si>
    <t>Постройка Основной циклорамы</t>
  </si>
  <si>
    <t>Постройка водной циклорамы</t>
  </si>
  <si>
    <t>Коворкинг зона</t>
  </si>
  <si>
    <t>Столы</t>
  </si>
  <si>
    <t>Стулья</t>
  </si>
  <si>
    <t>Диваны</t>
  </si>
  <si>
    <t>Переговорки</t>
  </si>
  <si>
    <t>Проекционное оборудование</t>
  </si>
  <si>
    <t>Цветы</t>
  </si>
  <si>
    <t>Принтер</t>
  </si>
  <si>
    <t>Компьютеры</t>
  </si>
  <si>
    <t>Рабочая зона</t>
  </si>
  <si>
    <t>Сканер</t>
  </si>
  <si>
    <t>Помощник администратора</t>
  </si>
  <si>
    <t>Охранник</t>
  </si>
  <si>
    <t>Уборщица</t>
  </si>
  <si>
    <t>Бухгалтер</t>
  </si>
  <si>
    <t>Приложение App Store (Booking, информация и тд)</t>
  </si>
  <si>
    <t>Рекламный контент</t>
  </si>
  <si>
    <t>Постройка циклорамы 360</t>
  </si>
  <si>
    <t>Дополнительное</t>
  </si>
  <si>
    <t>Инженерные столы</t>
  </si>
  <si>
    <t>Тележки</t>
  </si>
  <si>
    <t>Зеркала</t>
  </si>
  <si>
    <t>Менеджер парка</t>
  </si>
  <si>
    <t>Бармен</t>
  </si>
  <si>
    <t>Арри для большой циклорамы</t>
  </si>
  <si>
    <t>Рельсы потолочные</t>
  </si>
  <si>
    <t>Световая ферма</t>
  </si>
  <si>
    <t>Арри для маленькой циклорамы</t>
  </si>
  <si>
    <t>Свет для подводной циклорамы</t>
  </si>
  <si>
    <t>Журавли</t>
  </si>
  <si>
    <t>Осветительные приборы - стойки</t>
  </si>
  <si>
    <t>Арри переносные</t>
  </si>
  <si>
    <t>LED панели</t>
  </si>
  <si>
    <t>Электрогенераторы</t>
  </si>
  <si>
    <t>Рассеиватели softbox</t>
  </si>
  <si>
    <t>Световые и рассеивающие фильтры дохуя</t>
  </si>
  <si>
    <t>Провода дохулиард</t>
  </si>
  <si>
    <t>Тейпы разных форматов и цветов</t>
  </si>
  <si>
    <t>Распрыскивателт для краски</t>
  </si>
  <si>
    <t>Краска</t>
  </si>
  <si>
    <t>Краска для циклорамы whitу</t>
  </si>
  <si>
    <t>Краска для циклорамы green</t>
  </si>
  <si>
    <t>Краска для циклорамы black</t>
  </si>
  <si>
    <t>Атрибутика</t>
  </si>
  <si>
    <t>Пропускная система</t>
  </si>
  <si>
    <t>Перекраска фасада здания</t>
  </si>
  <si>
    <t>Оборудование</t>
  </si>
  <si>
    <t>Стабилизатор</t>
  </si>
  <si>
    <t>Камера фото</t>
  </si>
  <si>
    <t>Камера видео</t>
  </si>
  <si>
    <t>Крепежи для ари на потолок</t>
  </si>
  <si>
    <t>Количество часов в смене</t>
  </si>
  <si>
    <t>Средняя наполненность в зависимости от сезонности %</t>
  </si>
  <si>
    <t>Производственные чертежи</t>
  </si>
  <si>
    <t>Стройка конструкции (работа + материал)</t>
  </si>
  <si>
    <t>Краска Покраска бассейна</t>
  </si>
  <si>
    <t>Работы по постройки водной циклорамы</t>
  </si>
  <si>
    <t>Работа Постройка циклорамы 360</t>
  </si>
  <si>
    <t>Маркетинговые расходы (рекламные вбросы)</t>
  </si>
  <si>
    <t>Холодильник</t>
  </si>
  <si>
    <t>Кофе-Машина</t>
  </si>
  <si>
    <t>Микроволновка</t>
  </si>
  <si>
    <t>Вытяжка</t>
  </si>
  <si>
    <t>Посуда</t>
  </si>
  <si>
    <t>Объектив 1</t>
  </si>
  <si>
    <t>Объектив 2</t>
  </si>
  <si>
    <t>Юр адрес</t>
  </si>
  <si>
    <t>Закупка Еда</t>
  </si>
  <si>
    <t>Открытие Парка</t>
  </si>
  <si>
    <t>Среднее количество часов аренды в месяц</t>
  </si>
  <si>
    <t>Работа Визажиста</t>
  </si>
  <si>
    <t>Стоимость часа/смены</t>
  </si>
  <si>
    <t>Аренда основной циклорамы смена 10 часов</t>
  </si>
  <si>
    <t>Аренда основной циклорамы смена 20 часов</t>
  </si>
  <si>
    <t>Студия</t>
  </si>
  <si>
    <t>Заполненность площадки</t>
  </si>
  <si>
    <t>Водная циклорама съека</t>
  </si>
  <si>
    <t xml:space="preserve">Соотношение </t>
  </si>
  <si>
    <t>Количество смен</t>
  </si>
  <si>
    <t>часы</t>
  </si>
  <si>
    <t>MAX</t>
  </si>
  <si>
    <t>Свет для основной циклорамы за смену</t>
  </si>
  <si>
    <t>р смена</t>
  </si>
  <si>
    <t>р час</t>
  </si>
  <si>
    <t>Итого водная циклорама</t>
  </si>
  <si>
    <t>Итого основная циклорама съемка</t>
  </si>
  <si>
    <t>Водная циклорама</t>
  </si>
  <si>
    <t>Среднее количество часов аренды в сутки</t>
  </si>
  <si>
    <t>чел/час</t>
  </si>
  <si>
    <t>Среднее количество людей в месяц</t>
  </si>
  <si>
    <t>чел/мес</t>
  </si>
  <si>
    <t>Средняя проходимость людей</t>
  </si>
  <si>
    <t>чел/смена</t>
  </si>
  <si>
    <t>Основная циклорама</t>
  </si>
  <si>
    <t>Итого бар</t>
  </si>
  <si>
    <t>Итого циклорама 360</t>
  </si>
  <si>
    <t>Коворкинг почасовой</t>
  </si>
  <si>
    <t>Коворчинг абонементы</t>
  </si>
  <si>
    <t>Max количество</t>
  </si>
  <si>
    <t>Коворчинг кабинеты</t>
  </si>
  <si>
    <t>смен/мес</t>
  </si>
  <si>
    <t>Проданнве абонементы %</t>
  </si>
  <si>
    <t>Загруженность коворкинга %</t>
  </si>
  <si>
    <t>р мес</t>
  </si>
  <si>
    <t>комнат/мес</t>
  </si>
  <si>
    <t>Фотосутидя 1</t>
  </si>
  <si>
    <t>Фотосутидя 2</t>
  </si>
  <si>
    <t>Итого площадка</t>
  </si>
  <si>
    <t>Итого фотостудии</t>
  </si>
  <si>
    <t>Итого услуги продакшена</t>
  </si>
  <si>
    <t>Итого Коворкинг</t>
  </si>
  <si>
    <t>Переговорные комнаты</t>
  </si>
  <si>
    <t>Фотостудия 2</t>
  </si>
  <si>
    <t>Площадка</t>
  </si>
  <si>
    <t>Сдача площадки в аренду под event</t>
  </si>
  <si>
    <t>Средняя заполненность площадки на event %</t>
  </si>
  <si>
    <t>Услуги продакшена</t>
  </si>
  <si>
    <t>Заказ фотосъемка</t>
  </si>
  <si>
    <t>Заказ видеосъемка</t>
  </si>
  <si>
    <t>раз/мес</t>
  </si>
  <si>
    <t xml:space="preserve">Заказ фото/видео съемки в водной циклораме </t>
  </si>
  <si>
    <t xml:space="preserve">Проведение фото/видео съемки в водной циклораме </t>
  </si>
  <si>
    <t>часов в месяц</t>
  </si>
  <si>
    <t>Процент обращений за фотосъемкой</t>
  </si>
  <si>
    <t>Процент обращений за видеосъемкой</t>
  </si>
  <si>
    <t>Средняя месячная проходимость</t>
  </si>
  <si>
    <t>абон</t>
  </si>
  <si>
    <t>Рекламная интеграция на площадку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</si>
</sst>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\ [$₽-419]_-;\-* #,##0\ [$₽-419]_-;_-* &quot;-&quot;??\ [$₽-419]_-;_-@_-"/>
    <numFmt numFmtId="165" formatCode="_-* #,##0[$₽-419]_-;\-* #,##0[$₽-419]_-;_-* &quot;-&quot;??[$₽-419]_-;_-@_-"/>
    <numFmt numFmtId="166" formatCode="_-* #,##0\ &quot;₽&quot;_-;\-* #,##0\ &quot;₽&quot;_-;_-* &quot;-&quot;??\ &quot;₽&quot;_-;_-@_-"/>
  </numFmts>
  <fonts count="1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name val="Arial"/>
      <family val="2"/>
    </font>
    <font>
      <b/>
      <sz val="10"/>
      <color rgb="FFFFFFFF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E1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26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2" borderId="0" xfId="0" applyFill="1" applyBorder="1"/>
    <xf numFmtId="0" fontId="0" fillId="0" borderId="3" xfId="0" applyBorder="1"/>
    <xf numFmtId="0" fontId="0" fillId="0" borderId="4" xfId="0" applyBorder="1"/>
    <xf numFmtId="164" fontId="0" fillId="4" borderId="4" xfId="0" applyNumberFormat="1" applyFill="1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0" fontId="0" fillId="0" borderId="7" xfId="0" applyBorder="1"/>
    <xf numFmtId="0" fontId="0" fillId="5" borderId="3" xfId="0" applyFill="1" applyBorder="1"/>
    <xf numFmtId="164" fontId="0" fillId="4" borderId="0" xfId="0" applyNumberFormat="1" applyFill="1"/>
    <xf numFmtId="0" fontId="0" fillId="0" borderId="0" xfId="0" applyFont="1" applyAlignment="1"/>
    <xf numFmtId="9" fontId="0" fillId="0" borderId="0" xfId="0" applyNumberFormat="1"/>
    <xf numFmtId="0" fontId="0" fillId="7" borderId="1" xfId="0" applyFill="1" applyBorder="1"/>
    <xf numFmtId="0" fontId="0" fillId="3" borderId="1" xfId="0" applyFill="1" applyBorder="1"/>
    <xf numFmtId="0" fontId="0" fillId="7" borderId="0" xfId="0" applyFill="1" applyBorder="1"/>
    <xf numFmtId="165" fontId="0" fillId="0" borderId="0" xfId="0" applyNumberFormat="1"/>
    <xf numFmtId="0" fontId="0" fillId="8" borderId="3" xfId="0" applyFill="1" applyBorder="1"/>
    <xf numFmtId="165" fontId="0" fillId="10" borderId="4" xfId="0" applyNumberFormat="1" applyFill="1" applyBorder="1"/>
    <xf numFmtId="0" fontId="0" fillId="8" borderId="1" xfId="0" applyFill="1" applyBorder="1"/>
    <xf numFmtId="0" fontId="0" fillId="0" borderId="9" xfId="0" applyBorder="1"/>
    <xf numFmtId="9" fontId="0" fillId="0" borderId="9" xfId="0" applyNumberFormat="1" applyBorder="1"/>
    <xf numFmtId="165" fontId="0" fillId="0" borderId="9" xfId="0" applyNumberFormat="1" applyBorder="1"/>
    <xf numFmtId="0" fontId="0" fillId="11" borderId="8" xfId="0" applyFill="1" applyBorder="1"/>
    <xf numFmtId="0" fontId="0" fillId="12" borderId="0" xfId="0" applyFill="1"/>
    <xf numFmtId="0" fontId="8" fillId="0" borderId="0" xfId="0" applyFont="1" applyAlignment="1"/>
    <xf numFmtId="0" fontId="0" fillId="9" borderId="0" xfId="0" applyFill="1"/>
    <xf numFmtId="165" fontId="0" fillId="12" borderId="0" xfId="0" applyNumberFormat="1" applyFill="1"/>
    <xf numFmtId="0" fontId="9" fillId="0" borderId="0" xfId="0" applyFont="1"/>
    <xf numFmtId="0" fontId="10" fillId="0" borderId="0" xfId="0" applyFont="1"/>
    <xf numFmtId="0" fontId="10" fillId="12" borderId="0" xfId="0" applyFont="1" applyFill="1"/>
    <xf numFmtId="0" fontId="0" fillId="7" borderId="10" xfId="0" applyFill="1" applyBorder="1"/>
    <xf numFmtId="0" fontId="0" fillId="3" borderId="11" xfId="0" applyFill="1" applyBorder="1"/>
    <xf numFmtId="0" fontId="10" fillId="7" borderId="10" xfId="0" applyFont="1" applyFill="1" applyBorder="1"/>
    <xf numFmtId="0" fontId="10" fillId="7" borderId="1" xfId="0" applyFont="1" applyFill="1" applyBorder="1"/>
    <xf numFmtId="165" fontId="0" fillId="0" borderId="4" xfId="0" applyNumberFormat="1" applyBorder="1"/>
    <xf numFmtId="9" fontId="0" fillId="0" borderId="0" xfId="0" applyNumberFormat="1" applyBorder="1"/>
    <xf numFmtId="165" fontId="0" fillId="0" borderId="0" xfId="0" applyNumberFormat="1" applyBorder="1"/>
    <xf numFmtId="0" fontId="0" fillId="0" borderId="0" xfId="0" applyFill="1" applyBorder="1"/>
    <xf numFmtId="165" fontId="10" fillId="0" borderId="0" xfId="0" applyNumberFormat="1" applyFont="1"/>
    <xf numFmtId="0" fontId="0" fillId="8" borderId="4" xfId="0" applyFill="1" applyBorder="1"/>
    <xf numFmtId="9" fontId="0" fillId="0" borderId="4" xfId="0" applyNumberFormat="1" applyBorder="1"/>
    <xf numFmtId="0" fontId="0" fillId="13" borderId="0" xfId="0" applyFill="1"/>
    <xf numFmtId="164" fontId="0" fillId="4" borderId="7" xfId="0" applyNumberFormat="1" applyFill="1" applyBorder="1"/>
    <xf numFmtId="164" fontId="0" fillId="0" borderId="0" xfId="0" applyNumberFormat="1"/>
    <xf numFmtId="164" fontId="0" fillId="0" borderId="4" xfId="0" applyNumberFormat="1" applyBorder="1"/>
    <xf numFmtId="0" fontId="0" fillId="8" borderId="0" xfId="0" applyFill="1" applyBorder="1"/>
    <xf numFmtId="0" fontId="0" fillId="8" borderId="6" xfId="0" applyFill="1" applyBorder="1"/>
    <xf numFmtId="0" fontId="0" fillId="0" borderId="18" xfId="0" applyBorder="1"/>
    <xf numFmtId="165" fontId="0" fillId="8" borderId="0" xfId="0" applyNumberFormat="1" applyFill="1"/>
    <xf numFmtId="9" fontId="0" fillId="0" borderId="0" xfId="115" applyFont="1" applyBorder="1"/>
    <xf numFmtId="9" fontId="0" fillId="0" borderId="19" xfId="0" applyNumberFormat="1" applyBorder="1"/>
    <xf numFmtId="166" fontId="0" fillId="0" borderId="0" xfId="0" applyNumberFormat="1"/>
    <xf numFmtId="9" fontId="0" fillId="0" borderId="4" xfId="115" applyFont="1" applyBorder="1"/>
    <xf numFmtId="0" fontId="0" fillId="2" borderId="4" xfId="0" applyFill="1" applyBorder="1"/>
    <xf numFmtId="0" fontId="0" fillId="0" borderId="12" xfId="0" applyBorder="1"/>
    <xf numFmtId="14" fontId="0" fillId="0" borderId="13" xfId="0" applyNumberFormat="1" applyBorder="1"/>
    <xf numFmtId="14" fontId="0" fillId="0" borderId="14" xfId="0" applyNumberFormat="1" applyBorder="1"/>
    <xf numFmtId="165" fontId="0" fillId="0" borderId="14" xfId="0" applyNumberFormat="1" applyBorder="1"/>
    <xf numFmtId="0" fontId="0" fillId="0" borderId="14" xfId="0" applyBorder="1"/>
    <xf numFmtId="166" fontId="0" fillId="0" borderId="14" xfId="218" applyNumberFormat="1" applyFont="1" applyBorder="1"/>
    <xf numFmtId="0" fontId="0" fillId="0" borderId="6" xfId="0" applyBorder="1"/>
    <xf numFmtId="0" fontId="0" fillId="0" borderId="15" xfId="0" applyBorder="1"/>
    <xf numFmtId="9" fontId="0" fillId="0" borderId="23" xfId="0" applyNumberFormat="1" applyBorder="1"/>
    <xf numFmtId="0" fontId="0" fillId="14" borderId="0" xfId="0" applyFill="1"/>
    <xf numFmtId="0" fontId="0" fillId="0" borderId="5" xfId="0" applyFill="1" applyBorder="1"/>
    <xf numFmtId="0" fontId="0" fillId="0" borderId="1" xfId="0" applyBorder="1"/>
    <xf numFmtId="0" fontId="0" fillId="0" borderId="0" xfId="0" applyNumberFormat="1" applyBorder="1"/>
    <xf numFmtId="9" fontId="0" fillId="14" borderId="0" xfId="0" applyNumberFormat="1" applyFill="1"/>
    <xf numFmtId="0" fontId="0" fillId="14" borderId="0" xfId="0" applyFill="1" applyBorder="1"/>
    <xf numFmtId="0" fontId="13" fillId="0" borderId="0" xfId="0" applyFont="1"/>
    <xf numFmtId="165" fontId="0" fillId="0" borderId="0" xfId="0" applyNumberFormat="1" applyFill="1" applyBorder="1"/>
    <xf numFmtId="0" fontId="0" fillId="13" borderId="0" xfId="0" applyFill="1" applyBorder="1"/>
    <xf numFmtId="165" fontId="12" fillId="0" borderId="4" xfId="0" applyNumberFormat="1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6" borderId="0" xfId="0" applyFont="1" applyFill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</cellXfs>
  <cellStyles count="26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Денежный" xfId="218" builtinId="4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Процентный" xfId="11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Доходы</c:v>
                </c:pt>
              </c:strCache>
            </c:strRef>
          </c:tx>
          <c:marker>
            <c:symbol val="none"/>
          </c:marker>
          <c:cat>
            <c:strRef>
              <c:f>Data!$B$17:$M$17</c:f>
              <c:strCache>
                <c:ptCount val="12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</c:strCache>
            </c:strRef>
          </c:cat>
          <c:val>
            <c:numRef>
              <c:f>Data!$B$18:$M$18</c:f>
              <c:numCache>
                <c:formatCode>_-* #\ ##0\ "₽"_-;\-* #\ ##0\ "₽"_-;_-* "-"??\ "₽"_-;_-@_-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8494900</c:v>
                </c:pt>
                <c:pt idx="7">
                  <c:v>17321700</c:v>
                </c:pt>
                <c:pt idx="8">
                  <c:v>17627400</c:v>
                </c:pt>
                <c:pt idx="9">
                  <c:v>17798700</c:v>
                </c:pt>
                <c:pt idx="10">
                  <c:v>17798700</c:v>
                </c:pt>
                <c:pt idx="11">
                  <c:v>17798700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7-B541-BD40-ED2FF8CE0345}"/>
            </c:ext>
          </c:extLst>
        </c:ser>
        <c:ser>
          <c:idx val="1"/>
          <c:order val="1"/>
          <c:tx>
            <c:strRef>
              <c:f>Data!$A$19</c:f>
              <c:strCache>
                <c:ptCount val="1"/>
                <c:pt idx="0">
                  <c:v>Расходы</c:v>
                </c:pt>
              </c:strCache>
            </c:strRef>
          </c:tx>
          <c:marker>
            <c:symbol val="none"/>
          </c:marker>
          <c:cat>
            <c:strRef>
              <c:f>Data!$B$17:$M$17</c:f>
              <c:strCache>
                <c:ptCount val="12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</c:strCache>
            </c:strRef>
          </c:cat>
          <c:val>
            <c:numRef>
              <c:f>Data!$B$19:$M$19</c:f>
              <c:numCache>
                <c:formatCode>_-* #\ ##0\ "₽"_-;\-* #\ ##0\ "₽"_-;_-* "-"??\ "₽"_-;_-@_-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9340500</c:v>
                </c:pt>
                <c:pt idx="6">
                  <c:v>34577000</c:v>
                </c:pt>
                <c:pt idx="7">
                  <c:v>6592500</c:v>
                </c:pt>
                <c:pt idx="8">
                  <c:v>6592500</c:v>
                </c:pt>
                <c:pt idx="9">
                  <c:v>6592500</c:v>
                </c:pt>
                <c:pt idx="10">
                  <c:v>6592500</c:v>
                </c:pt>
                <c:pt idx="11">
                  <c:v>6442500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7-B541-BD40-ED2FF8CE0345}"/>
            </c:ext>
          </c:extLst>
        </c:ser>
        <c:ser>
          <c:idx val="2"/>
          <c:order val="2"/>
          <c:tx>
            <c:strRef>
              <c:f>Data!$A$20</c:f>
              <c:strCache>
                <c:ptCount val="1"/>
                <c:pt idx="0">
                  <c:v>Налоги</c:v>
                </c:pt>
              </c:strCache>
            </c:strRef>
          </c:tx>
          <c:marker>
            <c:symbol val="none"/>
          </c:marker>
          <c:cat>
            <c:strRef>
              <c:f>Data!$B$17:$M$17</c:f>
              <c:strCache>
                <c:ptCount val="12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</c:strCache>
            </c:strRef>
          </c:cat>
          <c:val>
            <c:numRef>
              <c:f>Data!$B$20:$M$20</c:f>
              <c:numCache>
                <c:formatCode>_-* #\ ##0\ "₽"_-;\-* #\ ##0\ "₽"_-;_-* "-"??\ "₽"_-;_-@_-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2129062</c:v>
                </c:pt>
                <c:pt idx="7">
                  <c:v>5263746</c:v>
                </c:pt>
                <c:pt idx="8">
                  <c:v>5379912</c:v>
                </c:pt>
                <c:pt idx="9">
                  <c:v>5445006</c:v>
                </c:pt>
                <c:pt idx="10">
                  <c:v>5445006</c:v>
                </c:pt>
                <c:pt idx="11">
                  <c:v>5475006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37-B541-BD40-ED2FF8CE0345}"/>
            </c:ext>
          </c:extLst>
        </c:ser>
        <c:ser>
          <c:idx val="3"/>
          <c:order val="3"/>
          <c:tx>
            <c:strRef>
              <c:f>Data!$A$21</c:f>
              <c:strCache>
                <c:ptCount val="1"/>
                <c:pt idx="0">
                  <c:v>Читсая прибыль</c:v>
                </c:pt>
              </c:strCache>
            </c:strRef>
          </c:tx>
          <c:marker>
            <c:symbol val="none"/>
          </c:marker>
          <c:cat>
            <c:strRef>
              <c:f>Data!$B$17:$M$17</c:f>
              <c:strCache>
                <c:ptCount val="12"/>
                <c:pt idx="0">
                  <c:v>2018-Q1</c:v>
                </c:pt>
                <c:pt idx="1">
                  <c:v>2018-Q2</c:v>
                </c:pt>
                <c:pt idx="2">
                  <c:v>2018-Q3</c:v>
                </c:pt>
                <c:pt idx="3">
                  <c:v>2018-Q4</c:v>
                </c:pt>
                <c:pt idx="4">
                  <c:v>2019-Q1</c:v>
                </c:pt>
                <c:pt idx="5">
                  <c:v>2019-Q2</c:v>
                </c:pt>
                <c:pt idx="6">
                  <c:v>2019-Q3</c:v>
                </c:pt>
                <c:pt idx="7">
                  <c:v>2019-Q4</c:v>
                </c:pt>
                <c:pt idx="8">
                  <c:v>2020-Q1</c:v>
                </c:pt>
                <c:pt idx="9">
                  <c:v>2020-Q2</c:v>
                </c:pt>
                <c:pt idx="10">
                  <c:v>2020-Q3</c:v>
                </c:pt>
                <c:pt idx="11">
                  <c:v>2020-Q4</c:v>
                </c:pt>
              </c:strCache>
            </c:strRef>
          </c:cat>
          <c:val>
            <c:numRef>
              <c:f>Data!$B$21:$M$21</c:f>
              <c:numCache>
                <c:formatCode>_-* #\ ##0\ "₽"_-;\-* #\ ##0\ "₽"_-;_-* "-"??\ "₽"_-;_-@_-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-9340500</c:v>
                </c:pt>
                <c:pt idx="6">
                  <c:v>-28211162</c:v>
                </c:pt>
                <c:pt idx="7">
                  <c:v>5465454</c:v>
                </c:pt>
                <c:pt idx="8">
                  <c:v>5654988</c:v>
                </c:pt>
                <c:pt idx="9">
                  <c:v>5761194</c:v>
                </c:pt>
                <c:pt idx="10">
                  <c:v>5761194</c:v>
                </c:pt>
                <c:pt idx="11">
                  <c:v>5881194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37-B541-BD40-ED2FF8CE0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985208"/>
        <c:axId val="2087161640"/>
      </c:lineChart>
      <c:catAx>
        <c:axId val="2124985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7161640"/>
        <c:crosses val="autoZero"/>
        <c:auto val="1"/>
        <c:lblAlgn val="ctr"/>
        <c:lblOffset val="100"/>
        <c:noMultiLvlLbl val="0"/>
      </c:catAx>
      <c:valAx>
        <c:axId val="2087161640"/>
        <c:scaling>
          <c:orientation val="minMax"/>
        </c:scaling>
        <c:delete val="0"/>
        <c:axPos val="l"/>
        <c:majorGridlines/>
        <c:numFmt formatCode="_-[$RUR]\ * #,##0_-;\-[$RUR]\ * #,##0_-;_-[$RUR]\ * &quot;-&quot;_-;_-@_-" sourceLinked="0"/>
        <c:majorTickMark val="out"/>
        <c:minorTickMark val="none"/>
        <c:tickLblPos val="nextTo"/>
        <c:crossAx val="2124985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444500</xdr:colOff>
      <xdr:row>22</xdr:row>
      <xdr:rowOff>107950</xdr:rowOff>
    </xdr:from>
    <xdr:to>
      <xdr:col>10</xdr:col>
      <xdr:colOff>25400</xdr:colOff>
      <xdr:row>36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opLeftCell="A4" workbookViewId="0">
      <selection activeCell="D13" sqref="D13"/>
    </sheetView>
  </sheetViews>
  <sheetFormatPr baseColWidth="10" defaultRowHeight="16" x14ac:dyDescent="0.2"/>
  <cols>
    <col min="1" max="1" width="42.1640625" customWidth="1"/>
    <col min="2" max="12" width="13.1640625" customWidth="1"/>
    <col min="13" max="13" width="13.6640625" customWidth="1"/>
  </cols>
  <sheetData>
    <row r="1" spans="1:7" x14ac:dyDescent="0.2">
      <c r="A1" s="77" t="s">
        <v>129</v>
      </c>
      <c r="B1" s="78"/>
      <c r="C1" s="78"/>
      <c r="D1" s="78"/>
      <c r="E1" s="14"/>
      <c r="F1" s="14"/>
      <c r="G1" s="14"/>
    </row>
    <row r="2" spans="1:7" x14ac:dyDescent="0.2">
      <c r="A2" s="78"/>
      <c r="B2" s="78"/>
      <c r="C2" s="78"/>
      <c r="D2" s="78"/>
      <c r="E2" s="79" t="s">
        <v>130</v>
      </c>
      <c r="F2" s="78"/>
      <c r="G2" s="78"/>
    </row>
    <row r="3" spans="1:7" x14ac:dyDescent="0.2">
      <c r="A3" s="78"/>
      <c r="B3" s="78"/>
      <c r="C3" s="78"/>
      <c r="D3" s="78"/>
      <c r="E3" s="78"/>
      <c r="F3" s="78"/>
      <c r="G3" s="78"/>
    </row>
    <row r="4" spans="1:7" x14ac:dyDescent="0.2">
      <c r="A4" s="78"/>
      <c r="B4" s="78"/>
      <c r="C4" s="78"/>
      <c r="D4" s="78"/>
      <c r="E4" s="78"/>
      <c r="F4" s="78"/>
      <c r="G4" s="78"/>
    </row>
    <row r="5" spans="1:7" x14ac:dyDescent="0.2">
      <c r="A5" s="78"/>
      <c r="B5" s="78"/>
      <c r="C5" s="78"/>
      <c r="D5" s="78"/>
      <c r="E5" s="78"/>
      <c r="F5" s="78"/>
      <c r="G5" s="78"/>
    </row>
    <row r="6" spans="1:7" x14ac:dyDescent="0.2">
      <c r="A6" s="78"/>
      <c r="B6" s="78"/>
      <c r="C6" s="78"/>
      <c r="D6" s="78"/>
      <c r="E6" s="78"/>
      <c r="F6" s="78"/>
      <c r="G6" s="78"/>
    </row>
    <row r="7" spans="1:7" x14ac:dyDescent="0.2">
      <c r="A7" s="78"/>
      <c r="B7" s="78"/>
      <c r="C7" s="78"/>
      <c r="D7" s="78"/>
      <c r="E7" s="78"/>
      <c r="F7" s="78"/>
      <c r="G7" s="78"/>
    </row>
    <row r="8" spans="1:7" x14ac:dyDescent="0.2">
      <c r="A8" s="78"/>
      <c r="B8" s="78"/>
      <c r="C8" s="78"/>
      <c r="D8" s="78"/>
      <c r="E8" s="78"/>
      <c r="F8" s="78"/>
      <c r="G8" s="78"/>
    </row>
    <row r="17" spans="1:13" x14ac:dyDescent="0.2">
      <c r="B17" t="s">
        <v>128</v>
      </c>
      <c r="C17" t="s">
        <v>115</v>
      </c>
      <c r="D17" t="s">
        <v>116</v>
      </c>
      <c r="E17" t="s">
        <v>117</v>
      </c>
      <c r="F17" t="s">
        <v>118</v>
      </c>
      <c r="G17" t="s">
        <v>119</v>
      </c>
      <c r="H17" t="s">
        <v>120</v>
      </c>
      <c r="I17" t="s">
        <v>121</v>
      </c>
      <c r="J17" t="s">
        <v>122</v>
      </c>
      <c r="K17" t="s">
        <v>123</v>
      </c>
      <c r="L17" t="s">
        <v>124</v>
      </c>
      <c r="M17" t="s">
        <v>125</v>
      </c>
    </row>
    <row r="18" spans="1:13" x14ac:dyDescent="0.2">
      <c r="A18" t="s">
        <v>20</v>
      </c>
      <c r="B18" s="55">
        <f>SUMIFS(Model!$I$6:$AN$6,Model!$I$5:$AN$5,Data!B$17)</f>
        <v>0</v>
      </c>
      <c r="C18" s="55">
        <f>SUMIFS(Model!$I$6:$AN$6,Model!$I$5:$AN$5,Data!C$17)</f>
        <v>0</v>
      </c>
      <c r="D18" s="55">
        <f>SUMIFS(Model!$I$6:$AN$6,Model!$I$5:$AN$5,Data!D$17)</f>
        <v>0</v>
      </c>
      <c r="E18" s="55">
        <f>SUMIFS(Model!$I$6:$AN$6,Model!$I$5:$AN$5,Data!E$17)</f>
        <v>0</v>
      </c>
      <c r="F18" s="55">
        <f>SUMIFS(Model!$I$6:$AN$6,Model!$I$5:$AN$5,Data!F$17)</f>
        <v>0</v>
      </c>
      <c r="G18" s="55">
        <f>SUMIFS(Model!$I$6:$AN$6,Model!$I$5:$AN$5,Data!G$17)</f>
        <v>0</v>
      </c>
      <c r="H18" s="55">
        <f>SUMIFS(Model!$I$6:$AN$6,Model!$I$5:$AN$5,Data!H$17)</f>
        <v>8494900</v>
      </c>
      <c r="I18" s="55">
        <f>SUMIFS(Model!$I$6:$AN$6,Model!$I$5:$AN$5,Data!I$17)</f>
        <v>17321700</v>
      </c>
      <c r="J18" s="55">
        <f>SUMIFS(Model!$I$6:$AN$6,Model!$I$5:$AN$5,Data!J$17)</f>
        <v>17627400</v>
      </c>
      <c r="K18" s="55">
        <f>SUMIFS(Model!$I$6:$AN$6,Model!$I$5:$AN$5,Data!K$17)</f>
        <v>17798700</v>
      </c>
      <c r="L18" s="55">
        <f>SUMIFS(Model!$I$6:$AN$6,Model!$I$5:$AN$5,Data!L$17)</f>
        <v>17798700</v>
      </c>
      <c r="M18" s="55">
        <f>SUMIFS(Model!$I$6:$AN$6,Model!$I$5:$AN$5,Data!M$17)</f>
        <v>17798700</v>
      </c>
    </row>
    <row r="19" spans="1:13" x14ac:dyDescent="0.2">
      <c r="A19" t="s">
        <v>22</v>
      </c>
      <c r="B19" s="55">
        <f>SUMIFS(Model!$I$21:$AN$21,Model!$I$5:$AN$5,Data!B$17)</f>
        <v>0</v>
      </c>
      <c r="C19" s="55">
        <f>SUMIFS(Model!$I$21:$AN$21,Model!$I$5:$AN$5,Data!C$17)</f>
        <v>0</v>
      </c>
      <c r="D19" s="55">
        <f>SUMIFS(Model!$I$21:$AN$21,Model!$I$5:$AN$5,Data!D$17)</f>
        <v>0</v>
      </c>
      <c r="E19" s="55">
        <f>SUMIFS(Model!$I$21:$AN$21,Model!$I$5:$AN$5,Data!E$17)</f>
        <v>0</v>
      </c>
      <c r="F19" s="55">
        <f>SUMIFS(Model!$I$21:$AN$21,Model!$I$5:$AN$5,Data!F$17)</f>
        <v>0</v>
      </c>
      <c r="G19" s="55">
        <f>SUMIFS(Model!$I$21:$AN$21,Model!$I$5:$AN$5,Data!G$17)</f>
        <v>9340500</v>
      </c>
      <c r="H19" s="55">
        <f>SUMIFS(Model!$I$21:$AN$21,Model!$I$5:$AN$5,Data!H$17)</f>
        <v>34577000</v>
      </c>
      <c r="I19" s="55">
        <f>SUMIFS(Model!$I$21:$AN$21,Model!$I$5:$AN$5,Data!I$17)</f>
        <v>6592500</v>
      </c>
      <c r="J19" s="55">
        <f>SUMIFS(Model!$I$21:$AN$21,Model!$I$5:$AN$5,Data!J$17)</f>
        <v>6592500</v>
      </c>
      <c r="K19" s="55">
        <f>SUMIFS(Model!$I$21:$AN$21,Model!$I$5:$AN$5,Data!K$17)</f>
        <v>6592500</v>
      </c>
      <c r="L19" s="55">
        <f>SUMIFS(Model!$I$21:$AN$21,Model!$I$5:$AN$5,Data!L$17)</f>
        <v>6592500</v>
      </c>
      <c r="M19" s="55">
        <f>SUMIFS(Model!$I$21:$AN$21,Model!$I$5:$AN$5,Data!M$17)</f>
        <v>6442500</v>
      </c>
    </row>
    <row r="20" spans="1:13" x14ac:dyDescent="0.2">
      <c r="A20" t="s">
        <v>126</v>
      </c>
      <c r="B20" s="55">
        <f>SUMIFS(Model!$I$17:$AN$17,Model!$I$5:$AN$5,Data!B$17)</f>
        <v>0</v>
      </c>
      <c r="C20" s="55">
        <f>SUMIFS(Model!$I$17:$AN$17,Model!$I$5:$AN$5,Data!C$17)</f>
        <v>0</v>
      </c>
      <c r="D20" s="55">
        <f>SUMIFS(Model!$I$17:$AN$17,Model!$I$5:$AN$5,Data!D$17)</f>
        <v>0</v>
      </c>
      <c r="E20" s="55">
        <f>SUMIFS(Model!$I$17:$AN$17,Model!$I$5:$AN$5,Data!E$17)</f>
        <v>0</v>
      </c>
      <c r="F20" s="55">
        <f>SUMIFS(Model!$I$17:$AN$17,Model!$I$5:$AN$5,Data!F$17)</f>
        <v>0</v>
      </c>
      <c r="G20" s="55">
        <f>SUMIFS(Model!$I$17:$AN$17,Model!$I$5:$AN$5,Data!G$17)</f>
        <v>0</v>
      </c>
      <c r="H20" s="55">
        <f>SUMIFS(Model!$I$17:$AN$17,Model!$I$5:$AN$5,Data!H$17)</f>
        <v>2129062</v>
      </c>
      <c r="I20" s="55">
        <f>SUMIFS(Model!$I$17:$AN$17,Model!$I$5:$AN$5,Data!I$17)</f>
        <v>5263746</v>
      </c>
      <c r="J20" s="55">
        <f>SUMIFS(Model!$I$17:$AN$17,Model!$I$5:$AN$5,Data!J$17)</f>
        <v>5379912</v>
      </c>
      <c r="K20" s="55">
        <f>SUMIFS(Model!$I$17:$AN$17,Model!$I$5:$AN$5,Data!K$17)</f>
        <v>5445006</v>
      </c>
      <c r="L20" s="55">
        <f>SUMIFS(Model!$I$17:$AN$17,Model!$I$5:$AN$5,Data!L$17)</f>
        <v>5445006</v>
      </c>
      <c r="M20" s="55">
        <f>SUMIFS(Model!$I$17:$AN$17,Model!$I$5:$AN$5,Data!M$17)</f>
        <v>5475006</v>
      </c>
    </row>
    <row r="21" spans="1:13" x14ac:dyDescent="0.2">
      <c r="A21" t="s">
        <v>127</v>
      </c>
      <c r="B21" s="55">
        <f>SUMIFS(Model!$I$31:$AN$31,Model!$I$5:$AN$5,Data!B$17)</f>
        <v>0</v>
      </c>
      <c r="C21" s="55">
        <f>SUMIFS(Model!$I$31:$AN$31,Model!$I$5:$AN$5,Data!C$17)</f>
        <v>0</v>
      </c>
      <c r="D21" s="55">
        <f>SUMIFS(Model!$I$31:$AN$31,Model!$I$5:$AN$5,Data!D$17)</f>
        <v>0</v>
      </c>
      <c r="E21" s="55">
        <f>SUMIFS(Model!$I$31:$AN$31,Model!$I$5:$AN$5,Data!E$17)</f>
        <v>0</v>
      </c>
      <c r="F21" s="55">
        <f>SUMIFS(Model!$I$31:$AN$31,Model!$I$5:$AN$5,Data!F$17)</f>
        <v>0</v>
      </c>
      <c r="G21" s="55">
        <f>SUMIFS(Model!$I$31:$AN$31,Model!$I$5:$AN$5,Data!G$17)</f>
        <v>-9340500</v>
      </c>
      <c r="H21" s="55">
        <f>SUMIFS(Model!$I$31:$AN$31,Model!$I$5:$AN$5,Data!H$17)</f>
        <v>-28211162</v>
      </c>
      <c r="I21" s="55">
        <f>SUMIFS(Model!$I$31:$AN$31,Model!$I$5:$AN$5,Data!I$17)</f>
        <v>5465454</v>
      </c>
      <c r="J21" s="55">
        <f>SUMIFS(Model!$I$31:$AN$31,Model!$I$5:$AN$5,Data!J$17)</f>
        <v>5654988</v>
      </c>
      <c r="K21" s="55">
        <f>SUMIFS(Model!$I$31:$AN$31,Model!$I$5:$AN$5,Data!K$17)</f>
        <v>5761194</v>
      </c>
      <c r="L21" s="55">
        <f>SUMIFS(Model!$I$31:$AN$31,Model!$I$5:$AN$5,Data!L$17)</f>
        <v>5761194</v>
      </c>
      <c r="M21" s="55">
        <f>SUMIFS(Model!$I$31:$AN$31,Model!$I$5:$AN$5,Data!M$17)</f>
        <v>5881194</v>
      </c>
    </row>
    <row r="40" spans="1:13" x14ac:dyDescent="0.2">
      <c r="B40" t="s">
        <v>128</v>
      </c>
      <c r="C40" t="s">
        <v>115</v>
      </c>
      <c r="D40" t="s">
        <v>116</v>
      </c>
      <c r="E40" t="s">
        <v>117</v>
      </c>
      <c r="F40" t="s">
        <v>118</v>
      </c>
      <c r="G40" t="s">
        <v>119</v>
      </c>
      <c r="H40" t="s">
        <v>120</v>
      </c>
      <c r="I40" t="s">
        <v>121</v>
      </c>
      <c r="J40" t="s">
        <v>122</v>
      </c>
      <c r="K40" t="s">
        <v>123</v>
      </c>
      <c r="L40" t="s">
        <v>124</v>
      </c>
      <c r="M40" t="s">
        <v>125</v>
      </c>
    </row>
    <row r="41" spans="1:13" x14ac:dyDescent="0.2">
      <c r="A41" t="s">
        <v>20</v>
      </c>
      <c r="B41" s="55">
        <f>SUMIFS(Model!$I$6:$AN$6,Model!$I$5:$AN$5,Data!B$17)</f>
        <v>0</v>
      </c>
      <c r="C41" s="55">
        <f>SUMIFS(Model!$I$6:$AN$6,Model!$I$5:$AN$5,Data!C$17)</f>
        <v>0</v>
      </c>
      <c r="D41" s="55">
        <f>SUMIFS(Model!$I$6:$AN$6,Model!$I$5:$AN$5,Data!D$17)</f>
        <v>0</v>
      </c>
      <c r="E41" s="55">
        <f>SUMIFS(Model!$I$6:$AN$6,Model!$I$5:$AN$5,Data!E$17)</f>
        <v>0</v>
      </c>
      <c r="F41" s="55">
        <f>SUMIFS(Model!$I$6:$AN$6,Model!$I$5:$AN$5,Data!F$17)</f>
        <v>0</v>
      </c>
      <c r="G41" s="55">
        <f>SUMIFS(Model!$I$6:$AN$6,Model!$I$5:$AN$5,Data!G$17)</f>
        <v>0</v>
      </c>
      <c r="H41" s="55">
        <f>SUMIFS(Model!$I$6:$AN$6,Model!$I$5:$AN$5,Data!H$17)</f>
        <v>8494900</v>
      </c>
      <c r="I41" s="55">
        <f>SUMIFS(Model!$I$6:$AN$6,Model!$I$5:$AN$5,Data!I$17)</f>
        <v>17321700</v>
      </c>
      <c r="J41" s="55">
        <f>SUMIFS(Model!$I$6:$AN$6,Model!$I$5:$AN$5,Data!J$17)</f>
        <v>17627400</v>
      </c>
      <c r="K41" s="55">
        <f>SUMIFS(Model!$I$6:$AN$6,Model!$I$5:$AN$5,Data!K$17)</f>
        <v>17798700</v>
      </c>
      <c r="L41" s="55">
        <f>SUMIFS(Model!$I$6:$AN$6,Model!$I$5:$AN$5,Data!L$17)</f>
        <v>17798700</v>
      </c>
      <c r="M41" s="55">
        <f>SUMIFS(Model!$I$6:$AN$6,Model!$I$5:$AN$5,Data!M$17)</f>
        <v>17798700</v>
      </c>
    </row>
    <row r="42" spans="1:13" x14ac:dyDescent="0.2">
      <c r="A42" t="s">
        <v>22</v>
      </c>
      <c r="B42" s="55">
        <f>SUMIFS(Model!$I$21:$AN$21,Model!$I$5:$AN$5,Data!B$17)</f>
        <v>0</v>
      </c>
      <c r="C42" s="55">
        <f>SUMIFS(Model!$I$21:$AN$21,Model!$I$5:$AN$5,Data!C$17)</f>
        <v>0</v>
      </c>
      <c r="D42" s="55">
        <f>SUMIFS(Model!$I$21:$AN$21,Model!$I$5:$AN$5,Data!D$17)</f>
        <v>0</v>
      </c>
      <c r="E42" s="55">
        <f>SUMIFS(Model!$I$21:$AN$21,Model!$I$5:$AN$5,Data!E$17)</f>
        <v>0</v>
      </c>
      <c r="F42" s="55">
        <f>SUMIFS(Model!$I$21:$AN$21,Model!$I$5:$AN$5,Data!F$17)</f>
        <v>0</v>
      </c>
      <c r="G42" s="55">
        <f>SUMIFS(Model!$I$21:$AN$21,Model!$I$5:$AN$5,Data!G$17)</f>
        <v>9340500</v>
      </c>
      <c r="H42" s="55">
        <f>SUMIFS(Model!$I$21:$AN$21,Model!$I$5:$AN$5,Data!H$17)</f>
        <v>34577000</v>
      </c>
      <c r="I42" s="55">
        <f>SUMIFS(Model!$I$21:$AN$21,Model!$I$5:$AN$5,Data!I$17)</f>
        <v>6592500</v>
      </c>
      <c r="J42" s="55">
        <f>SUMIFS(Model!$I$21:$AN$21,Model!$I$5:$AN$5,Data!J$17)</f>
        <v>6592500</v>
      </c>
      <c r="K42" s="55">
        <f>SUMIFS(Model!$I$21:$AN$21,Model!$I$5:$AN$5,Data!K$17)</f>
        <v>6592500</v>
      </c>
      <c r="L42" s="55">
        <f>SUMIFS(Model!$I$21:$AN$21,Model!$I$5:$AN$5,Data!L$17)</f>
        <v>6592500</v>
      </c>
      <c r="M42" s="55">
        <f>SUMIFS(Model!$I$21:$AN$21,Model!$I$5:$AN$5,Data!M$17)</f>
        <v>6442500</v>
      </c>
    </row>
    <row r="43" spans="1:13" x14ac:dyDescent="0.2">
      <c r="A43" t="s">
        <v>126</v>
      </c>
      <c r="B43" s="55">
        <f>SUMIFS(Model!$I$17:$AN$17,Model!$I$5:$AN$5,Data!B$17)</f>
        <v>0</v>
      </c>
      <c r="C43" s="55">
        <f>SUMIFS(Model!$I$17:$AN$17,Model!$I$5:$AN$5,Data!C$17)</f>
        <v>0</v>
      </c>
      <c r="D43" s="55">
        <f>SUMIFS(Model!$I$17:$AN$17,Model!$I$5:$AN$5,Data!D$17)</f>
        <v>0</v>
      </c>
      <c r="E43" s="55">
        <f>SUMIFS(Model!$I$17:$AN$17,Model!$I$5:$AN$5,Data!E$17)</f>
        <v>0</v>
      </c>
      <c r="F43" s="55">
        <f>SUMIFS(Model!$I$17:$AN$17,Model!$I$5:$AN$5,Data!F$17)</f>
        <v>0</v>
      </c>
      <c r="G43" s="55">
        <f>SUMIFS(Model!$I$17:$AN$17,Model!$I$5:$AN$5,Data!G$17)</f>
        <v>0</v>
      </c>
      <c r="H43" s="55">
        <f>SUMIFS(Model!$I$17:$AN$17,Model!$I$5:$AN$5,Data!H$17)</f>
        <v>2129062</v>
      </c>
      <c r="I43" s="55">
        <f>SUMIFS(Model!$I$17:$AN$17,Model!$I$5:$AN$5,Data!I$17)</f>
        <v>5263746</v>
      </c>
      <c r="J43" s="55">
        <f>SUMIFS(Model!$I$17:$AN$17,Model!$I$5:$AN$5,Data!J$17)</f>
        <v>5379912</v>
      </c>
      <c r="K43" s="55">
        <f>SUMIFS(Model!$I$17:$AN$17,Model!$I$5:$AN$5,Data!K$17)</f>
        <v>5445006</v>
      </c>
      <c r="L43" s="55">
        <f>SUMIFS(Model!$I$17:$AN$17,Model!$I$5:$AN$5,Data!L$17)</f>
        <v>5445006</v>
      </c>
      <c r="M43" s="55">
        <f>SUMIFS(Model!$I$17:$AN$17,Model!$I$5:$AN$5,Data!M$17)</f>
        <v>5475006</v>
      </c>
    </row>
    <row r="44" spans="1:13" x14ac:dyDescent="0.2">
      <c r="A44" t="s">
        <v>127</v>
      </c>
      <c r="B44" s="55">
        <f>SUMIFS(Model!$I$31:$AN$31,Model!$I$5:$AN$5,Data!B$17)</f>
        <v>0</v>
      </c>
      <c r="C44" s="55">
        <f>SUMIFS(Model!$I$31:$AN$31,Model!$I$5:$AN$5,Data!C$17)</f>
        <v>0</v>
      </c>
      <c r="D44" s="55">
        <f>SUMIFS(Model!$I$31:$AN$31,Model!$I$5:$AN$5,Data!D$17)</f>
        <v>0</v>
      </c>
      <c r="E44" s="55">
        <f>SUMIFS(Model!$I$31:$AN$31,Model!$I$5:$AN$5,Data!E$17)</f>
        <v>0</v>
      </c>
      <c r="F44" s="55">
        <f>SUMIFS(Model!$I$31:$AN$31,Model!$I$5:$AN$5,Data!F$17)</f>
        <v>0</v>
      </c>
      <c r="G44" s="55">
        <f>SUMIFS(Model!$I$31:$AN$31,Model!$I$5:$AN$5,Data!G$17)</f>
        <v>-9340500</v>
      </c>
      <c r="H44" s="55">
        <f>SUMIFS(Model!$I$31:$AN$31,Model!$I$5:$AN$5,Data!H$17)</f>
        <v>-28211162</v>
      </c>
      <c r="I44" s="55">
        <f>SUMIFS(Model!$I$31:$AN$31,Model!$I$5:$AN$5,Data!I$17)</f>
        <v>5465454</v>
      </c>
      <c r="J44" s="55">
        <f>SUMIFS(Model!$I$31:$AN$31,Model!$I$5:$AN$5,Data!J$17)</f>
        <v>5654988</v>
      </c>
      <c r="K44" s="55">
        <f>SUMIFS(Model!$I$31:$AN$31,Model!$I$5:$AN$5,Data!K$17)</f>
        <v>5761194</v>
      </c>
      <c r="L44" s="55">
        <f>SUMIFS(Model!$I$31:$AN$31,Model!$I$5:$AN$5,Data!L$17)</f>
        <v>5761194</v>
      </c>
      <c r="M44" s="55">
        <f>SUMIFS(Model!$I$31:$AN$31,Model!$I$5:$AN$5,Data!M$17)</f>
        <v>5881194</v>
      </c>
    </row>
  </sheetData>
  <mergeCells count="2">
    <mergeCell ref="A1:D8"/>
    <mergeCell ref="E2:G8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6"/>
  <sheetViews>
    <sheetView zoomScale="83" zoomScaleNormal="83" zoomScalePageLayoutView="75" workbookViewId="0">
      <pane xSplit="4" ySplit="5" topLeftCell="E23" activePane="bottomRight" state="frozen"/>
      <selection pane="topRight" activeCell="E1" sqref="E1"/>
      <selection pane="bottomLeft" activeCell="A6" sqref="A6"/>
      <selection pane="bottomRight" activeCell="A29" sqref="A29:XFD29"/>
    </sheetView>
  </sheetViews>
  <sheetFormatPr baseColWidth="10" defaultRowHeight="16" x14ac:dyDescent="0.2"/>
  <cols>
    <col min="1" max="1" width="43.6640625" customWidth="1"/>
    <col min="2" max="2" width="38.5" customWidth="1"/>
    <col min="3" max="3" width="33.1640625" customWidth="1"/>
    <col min="4" max="4" width="12.6640625" bestFit="1" customWidth="1"/>
    <col min="5" max="8" width="11" bestFit="1" customWidth="1"/>
    <col min="9" max="9" width="14.1640625" bestFit="1" customWidth="1"/>
    <col min="10" max="10" width="13.5" customWidth="1"/>
    <col min="11" max="11" width="12.5" customWidth="1"/>
    <col min="12" max="12" width="11.6640625" bestFit="1" customWidth="1"/>
    <col min="13" max="13" width="11" bestFit="1" customWidth="1"/>
    <col min="14" max="14" width="13.83203125" customWidth="1"/>
    <col min="15" max="15" width="12.6640625" customWidth="1"/>
    <col min="16" max="16" width="12.33203125" customWidth="1"/>
    <col min="17" max="28" width="11.5" customWidth="1"/>
    <col min="40" max="40" width="12.6640625" customWidth="1"/>
  </cols>
  <sheetData>
    <row r="1" spans="1:40" x14ac:dyDescent="0.2">
      <c r="E1" s="16">
        <v>2019</v>
      </c>
      <c r="F1" s="16">
        <v>2019</v>
      </c>
      <c r="G1" s="16">
        <v>2019</v>
      </c>
      <c r="H1" s="16">
        <v>2019</v>
      </c>
      <c r="I1" s="16">
        <v>2019</v>
      </c>
      <c r="J1" s="16">
        <v>2019</v>
      </c>
      <c r="K1" s="16">
        <v>2019</v>
      </c>
      <c r="L1" s="16">
        <v>2019</v>
      </c>
      <c r="M1" s="16">
        <v>2019</v>
      </c>
      <c r="N1" s="16">
        <v>2019</v>
      </c>
      <c r="O1" s="16">
        <v>2019</v>
      </c>
      <c r="P1" s="16">
        <v>2019</v>
      </c>
      <c r="Q1" s="16">
        <v>2020</v>
      </c>
      <c r="R1" s="16">
        <v>2020</v>
      </c>
      <c r="S1" s="16">
        <v>2020</v>
      </c>
      <c r="T1" s="16">
        <v>2020</v>
      </c>
      <c r="U1" s="16">
        <v>2020</v>
      </c>
      <c r="V1" s="16">
        <v>2020</v>
      </c>
      <c r="W1" s="16">
        <v>2020</v>
      </c>
      <c r="X1" s="16">
        <v>2020</v>
      </c>
      <c r="Y1" s="16">
        <v>2020</v>
      </c>
      <c r="Z1" s="16">
        <v>2020</v>
      </c>
      <c r="AA1" s="16">
        <v>2020</v>
      </c>
      <c r="AB1" s="16">
        <v>2020</v>
      </c>
      <c r="AC1" s="16">
        <v>2021</v>
      </c>
      <c r="AD1" s="16">
        <v>2021</v>
      </c>
      <c r="AE1" s="16">
        <v>2021</v>
      </c>
      <c r="AF1" s="16">
        <v>2021</v>
      </c>
      <c r="AG1" s="16">
        <v>2021</v>
      </c>
      <c r="AH1" s="16">
        <v>2021</v>
      </c>
      <c r="AI1" s="16">
        <v>2021</v>
      </c>
      <c r="AJ1" s="16">
        <v>2021</v>
      </c>
      <c r="AK1" s="16">
        <v>2021</v>
      </c>
      <c r="AL1" s="16">
        <v>2021</v>
      </c>
      <c r="AM1" s="16">
        <v>2021</v>
      </c>
      <c r="AN1" s="16">
        <v>2021</v>
      </c>
    </row>
    <row r="2" spans="1:40" x14ac:dyDescent="0.2"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16">
        <v>6</v>
      </c>
      <c r="K2" s="16">
        <v>7</v>
      </c>
      <c r="L2" s="16">
        <v>8</v>
      </c>
      <c r="M2" s="16">
        <v>9</v>
      </c>
      <c r="N2" s="16">
        <v>10</v>
      </c>
      <c r="O2" s="16">
        <v>11</v>
      </c>
      <c r="P2" s="16">
        <v>12</v>
      </c>
      <c r="Q2" s="16">
        <v>1</v>
      </c>
      <c r="R2" s="16">
        <v>2</v>
      </c>
      <c r="S2" s="16">
        <v>3</v>
      </c>
      <c r="T2" s="16">
        <v>4</v>
      </c>
      <c r="U2" s="16">
        <v>5</v>
      </c>
      <c r="V2" s="16">
        <v>6</v>
      </c>
      <c r="W2" s="16">
        <v>7</v>
      </c>
      <c r="X2" s="16">
        <v>8</v>
      </c>
      <c r="Y2" s="16">
        <v>9</v>
      </c>
      <c r="Z2" s="16">
        <v>10</v>
      </c>
      <c r="AA2" s="16">
        <v>11</v>
      </c>
      <c r="AB2" s="16">
        <v>12</v>
      </c>
      <c r="AC2" s="16">
        <v>1</v>
      </c>
      <c r="AD2" s="16">
        <v>2</v>
      </c>
      <c r="AE2" s="16">
        <v>3</v>
      </c>
      <c r="AF2" s="16">
        <v>4</v>
      </c>
      <c r="AG2" s="16">
        <v>5</v>
      </c>
      <c r="AH2" s="16">
        <v>6</v>
      </c>
      <c r="AI2" s="16">
        <v>7</v>
      </c>
      <c r="AJ2" s="16">
        <v>8</v>
      </c>
      <c r="AK2" s="16">
        <v>9</v>
      </c>
      <c r="AL2" s="16">
        <v>10</v>
      </c>
      <c r="AM2" s="16">
        <v>11</v>
      </c>
      <c r="AN2" s="16">
        <v>12</v>
      </c>
    </row>
    <row r="3" spans="1:40" x14ac:dyDescent="0.2">
      <c r="E3" s="16" t="s">
        <v>0</v>
      </c>
      <c r="F3" s="16" t="s">
        <v>1</v>
      </c>
      <c r="G3" s="16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22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0</v>
      </c>
      <c r="R3" s="16" t="s">
        <v>1</v>
      </c>
      <c r="S3" s="16" t="s">
        <v>2</v>
      </c>
      <c r="T3" s="16" t="s">
        <v>3</v>
      </c>
      <c r="U3" s="16" t="s">
        <v>4</v>
      </c>
      <c r="V3" s="16" t="s">
        <v>5</v>
      </c>
      <c r="W3" s="16" t="s">
        <v>6</v>
      </c>
      <c r="X3" s="16" t="s">
        <v>7</v>
      </c>
      <c r="Y3" s="16" t="s">
        <v>8</v>
      </c>
      <c r="Z3" s="16" t="s">
        <v>9</v>
      </c>
      <c r="AA3" s="16" t="s">
        <v>10</v>
      </c>
      <c r="AB3" s="16" t="s">
        <v>11</v>
      </c>
      <c r="AC3" s="16" t="s">
        <v>0</v>
      </c>
      <c r="AD3" s="16" t="s">
        <v>1</v>
      </c>
      <c r="AE3" s="16" t="s">
        <v>2</v>
      </c>
      <c r="AF3" s="16" t="s">
        <v>3</v>
      </c>
      <c r="AG3" s="16" t="s">
        <v>4</v>
      </c>
      <c r="AH3" s="16" t="s">
        <v>5</v>
      </c>
      <c r="AI3" s="16" t="s">
        <v>6</v>
      </c>
      <c r="AJ3" s="16" t="s">
        <v>7</v>
      </c>
      <c r="AK3" s="16" t="s">
        <v>8</v>
      </c>
      <c r="AL3" s="16" t="s">
        <v>9</v>
      </c>
      <c r="AM3" s="16" t="s">
        <v>10</v>
      </c>
      <c r="AN3" s="16" t="s">
        <v>11</v>
      </c>
    </row>
    <row r="4" spans="1:40" x14ac:dyDescent="0.2">
      <c r="E4" s="16" t="s">
        <v>12</v>
      </c>
      <c r="F4" s="16" t="s">
        <v>12</v>
      </c>
      <c r="G4" s="16" t="s">
        <v>12</v>
      </c>
      <c r="H4" s="16" t="s">
        <v>13</v>
      </c>
      <c r="I4" s="16" t="s">
        <v>13</v>
      </c>
      <c r="J4" s="16" t="s">
        <v>13</v>
      </c>
      <c r="K4" s="16" t="s">
        <v>14</v>
      </c>
      <c r="L4" s="16" t="s">
        <v>14</v>
      </c>
      <c r="M4" s="16" t="s">
        <v>14</v>
      </c>
      <c r="N4" s="16" t="s">
        <v>15</v>
      </c>
      <c r="O4" s="16" t="s">
        <v>15</v>
      </c>
      <c r="P4" s="16" t="s">
        <v>15</v>
      </c>
      <c r="Q4" s="16" t="s">
        <v>12</v>
      </c>
      <c r="R4" s="16" t="s">
        <v>12</v>
      </c>
      <c r="S4" s="16" t="s">
        <v>12</v>
      </c>
      <c r="T4" s="16" t="s">
        <v>13</v>
      </c>
      <c r="U4" s="16" t="s">
        <v>13</v>
      </c>
      <c r="V4" s="16" t="s">
        <v>13</v>
      </c>
      <c r="W4" s="16" t="s">
        <v>14</v>
      </c>
      <c r="X4" s="16" t="s">
        <v>14</v>
      </c>
      <c r="Y4" s="16" t="s">
        <v>14</v>
      </c>
      <c r="Z4" s="16" t="s">
        <v>15</v>
      </c>
      <c r="AA4" s="16" t="s">
        <v>15</v>
      </c>
      <c r="AB4" s="16" t="s">
        <v>15</v>
      </c>
      <c r="AC4" s="16" t="s">
        <v>12</v>
      </c>
      <c r="AD4" s="16" t="s">
        <v>12</v>
      </c>
      <c r="AE4" s="16" t="s">
        <v>12</v>
      </c>
      <c r="AF4" s="16" t="s">
        <v>13</v>
      </c>
      <c r="AG4" s="16" t="s">
        <v>13</v>
      </c>
      <c r="AH4" s="16" t="s">
        <v>13</v>
      </c>
      <c r="AI4" s="16" t="s">
        <v>14</v>
      </c>
      <c r="AJ4" s="16" t="s">
        <v>14</v>
      </c>
      <c r="AK4" s="16" t="s">
        <v>14</v>
      </c>
      <c r="AL4" s="16" t="s">
        <v>15</v>
      </c>
      <c r="AM4" s="16" t="s">
        <v>15</v>
      </c>
      <c r="AN4" s="16" t="s">
        <v>15</v>
      </c>
    </row>
    <row r="5" spans="1:40" x14ac:dyDescent="0.2">
      <c r="A5" s="17" t="s">
        <v>27</v>
      </c>
      <c r="B5" s="17" t="s">
        <v>16</v>
      </c>
      <c r="C5" s="17" t="s">
        <v>37</v>
      </c>
      <c r="D5" s="3" t="s">
        <v>28</v>
      </c>
      <c r="E5" s="18" t="str">
        <f t="shared" ref="E5:AB5" si="0">E1&amp;"-"&amp;E4</f>
        <v>2019-Q1</v>
      </c>
      <c r="F5" s="18" t="str">
        <f t="shared" si="0"/>
        <v>2019-Q1</v>
      </c>
      <c r="G5" s="18" t="str">
        <f t="shared" si="0"/>
        <v>2019-Q1</v>
      </c>
      <c r="H5" s="18" t="str">
        <f t="shared" si="0"/>
        <v>2019-Q2</v>
      </c>
      <c r="I5" s="18" t="str">
        <f t="shared" si="0"/>
        <v>2019-Q2</v>
      </c>
      <c r="J5" s="18" t="str">
        <f t="shared" si="0"/>
        <v>2019-Q2</v>
      </c>
      <c r="K5" s="18" t="str">
        <f t="shared" si="0"/>
        <v>2019-Q3</v>
      </c>
      <c r="L5" s="18" t="str">
        <f t="shared" si="0"/>
        <v>2019-Q3</v>
      </c>
      <c r="M5" s="18" t="str">
        <f t="shared" si="0"/>
        <v>2019-Q3</v>
      </c>
      <c r="N5" s="18" t="str">
        <f t="shared" si="0"/>
        <v>2019-Q4</v>
      </c>
      <c r="O5" s="18" t="str">
        <f t="shared" si="0"/>
        <v>2019-Q4</v>
      </c>
      <c r="P5" s="18" t="str">
        <f t="shared" si="0"/>
        <v>2019-Q4</v>
      </c>
      <c r="Q5" s="18" t="str">
        <f t="shared" si="0"/>
        <v>2020-Q1</v>
      </c>
      <c r="R5" s="18" t="str">
        <f t="shared" si="0"/>
        <v>2020-Q1</v>
      </c>
      <c r="S5" s="18" t="str">
        <f t="shared" si="0"/>
        <v>2020-Q1</v>
      </c>
      <c r="T5" s="18" t="str">
        <f t="shared" si="0"/>
        <v>2020-Q2</v>
      </c>
      <c r="U5" s="18" t="str">
        <f t="shared" si="0"/>
        <v>2020-Q2</v>
      </c>
      <c r="V5" s="18" t="str">
        <f t="shared" si="0"/>
        <v>2020-Q2</v>
      </c>
      <c r="W5" s="18" t="str">
        <f t="shared" si="0"/>
        <v>2020-Q3</v>
      </c>
      <c r="X5" s="18" t="str">
        <f t="shared" si="0"/>
        <v>2020-Q3</v>
      </c>
      <c r="Y5" s="18" t="str">
        <f t="shared" si="0"/>
        <v>2020-Q3</v>
      </c>
      <c r="Z5" s="18" t="str">
        <f t="shared" si="0"/>
        <v>2020-Q4</v>
      </c>
      <c r="AA5" s="18" t="str">
        <f t="shared" si="0"/>
        <v>2020-Q4</v>
      </c>
      <c r="AB5" s="18" t="str">
        <f t="shared" si="0"/>
        <v>2020-Q4</v>
      </c>
      <c r="AC5" s="18" t="str">
        <f t="shared" ref="AC5:AN5" si="1">AC1&amp;"-"&amp;AC4</f>
        <v>2021-Q1</v>
      </c>
      <c r="AD5" s="18" t="str">
        <f t="shared" si="1"/>
        <v>2021-Q1</v>
      </c>
      <c r="AE5" s="18" t="str">
        <f t="shared" si="1"/>
        <v>2021-Q1</v>
      </c>
      <c r="AF5" s="18" t="str">
        <f t="shared" si="1"/>
        <v>2021-Q2</v>
      </c>
      <c r="AG5" s="18" t="str">
        <f t="shared" si="1"/>
        <v>2021-Q2</v>
      </c>
      <c r="AH5" s="18" t="str">
        <f t="shared" si="1"/>
        <v>2021-Q2</v>
      </c>
      <c r="AI5" s="18" t="str">
        <f t="shared" si="1"/>
        <v>2021-Q3</v>
      </c>
      <c r="AJ5" s="18" t="str">
        <f t="shared" si="1"/>
        <v>2021-Q3</v>
      </c>
      <c r="AK5" s="18" t="str">
        <f t="shared" si="1"/>
        <v>2021-Q3</v>
      </c>
      <c r="AL5" s="18" t="str">
        <f t="shared" si="1"/>
        <v>2021-Q4</v>
      </c>
      <c r="AM5" s="18" t="str">
        <f t="shared" si="1"/>
        <v>2021-Q4</v>
      </c>
      <c r="AN5" s="18" t="str">
        <f t="shared" si="1"/>
        <v>2021-Q4</v>
      </c>
    </row>
    <row r="6" spans="1:40" x14ac:dyDescent="0.2">
      <c r="A6" t="s">
        <v>29</v>
      </c>
      <c r="B6" t="s">
        <v>154</v>
      </c>
      <c r="D6" s="19">
        <v>400000</v>
      </c>
      <c r="I6" s="19">
        <f>D6</f>
        <v>400000</v>
      </c>
    </row>
    <row r="7" spans="1:40" x14ac:dyDescent="0.2">
      <c r="A7" t="s">
        <v>29</v>
      </c>
      <c r="B7" t="s">
        <v>30</v>
      </c>
      <c r="D7" s="19">
        <v>100000</v>
      </c>
      <c r="I7" s="19">
        <f t="shared" ref="I7:I22" si="2">D7</f>
        <v>100000</v>
      </c>
    </row>
    <row r="8" spans="1:40" x14ac:dyDescent="0.2">
      <c r="A8" t="s">
        <v>29</v>
      </c>
      <c r="B8" t="s">
        <v>155</v>
      </c>
      <c r="D8" s="19"/>
      <c r="I8" s="19">
        <f t="shared" si="2"/>
        <v>0</v>
      </c>
    </row>
    <row r="9" spans="1:40" x14ac:dyDescent="0.2">
      <c r="A9" t="s">
        <v>29</v>
      </c>
      <c r="B9" t="s">
        <v>156</v>
      </c>
      <c r="D9" s="19">
        <v>100000</v>
      </c>
      <c r="I9" s="19">
        <f t="shared" si="2"/>
        <v>100000</v>
      </c>
    </row>
    <row r="10" spans="1:40" x14ac:dyDescent="0.2">
      <c r="A10" t="s">
        <v>29</v>
      </c>
      <c r="B10" t="s">
        <v>157</v>
      </c>
      <c r="D10" s="19">
        <v>300000</v>
      </c>
      <c r="I10" s="19">
        <f t="shared" si="2"/>
        <v>300000</v>
      </c>
    </row>
    <row r="11" spans="1:40" x14ac:dyDescent="0.2">
      <c r="A11" t="s">
        <v>29</v>
      </c>
      <c r="B11" t="s">
        <v>213</v>
      </c>
      <c r="D11" s="19">
        <v>100000</v>
      </c>
      <c r="I11" s="19">
        <f t="shared" si="2"/>
        <v>100000</v>
      </c>
    </row>
    <row r="12" spans="1:40" x14ac:dyDescent="0.2">
      <c r="A12" t="s">
        <v>29</v>
      </c>
      <c r="B12" t="s">
        <v>214</v>
      </c>
      <c r="D12" s="19">
        <v>550000</v>
      </c>
      <c r="I12" s="19">
        <f t="shared" si="2"/>
        <v>550000</v>
      </c>
    </row>
    <row r="13" spans="1:40" x14ac:dyDescent="0.2">
      <c r="A13" t="s">
        <v>29</v>
      </c>
      <c r="B13" t="s">
        <v>158</v>
      </c>
      <c r="D13" s="19">
        <v>1100000</v>
      </c>
      <c r="I13" s="19">
        <f t="shared" si="2"/>
        <v>1100000</v>
      </c>
    </row>
    <row r="14" spans="1:40" x14ac:dyDescent="0.2">
      <c r="A14" t="s">
        <v>29</v>
      </c>
      <c r="B14" t="s">
        <v>159</v>
      </c>
      <c r="D14" s="19">
        <v>375000</v>
      </c>
      <c r="I14" s="19">
        <f t="shared" si="2"/>
        <v>375000</v>
      </c>
    </row>
    <row r="15" spans="1:40" x14ac:dyDescent="0.2">
      <c r="A15" t="s">
        <v>29</v>
      </c>
      <c r="B15" t="s">
        <v>215</v>
      </c>
      <c r="D15" s="19">
        <v>50000</v>
      </c>
      <c r="I15" s="19">
        <f t="shared" si="2"/>
        <v>50000</v>
      </c>
    </row>
    <row r="16" spans="1:40" x14ac:dyDescent="0.2">
      <c r="A16" t="s">
        <v>29</v>
      </c>
      <c r="B16" t="s">
        <v>216</v>
      </c>
      <c r="D16" s="19">
        <v>185000</v>
      </c>
      <c r="I16" s="19">
        <f t="shared" si="2"/>
        <v>185000</v>
      </c>
    </row>
    <row r="17" spans="1:40" x14ac:dyDescent="0.2">
      <c r="A17" t="s">
        <v>29</v>
      </c>
      <c r="B17" t="s">
        <v>177</v>
      </c>
      <c r="D17" s="19">
        <v>920000</v>
      </c>
      <c r="I17" s="19">
        <f t="shared" si="2"/>
        <v>920000</v>
      </c>
    </row>
    <row r="18" spans="1:40" x14ac:dyDescent="0.2">
      <c r="A18" t="s">
        <v>29</v>
      </c>
      <c r="B18" t="s">
        <v>217</v>
      </c>
      <c r="D18" s="19">
        <v>510000</v>
      </c>
      <c r="I18" s="19">
        <f t="shared" si="2"/>
        <v>510000</v>
      </c>
    </row>
    <row r="19" spans="1:40" x14ac:dyDescent="0.2">
      <c r="A19" t="s">
        <v>29</v>
      </c>
      <c r="B19" t="s">
        <v>31</v>
      </c>
      <c r="D19" s="19">
        <v>500000</v>
      </c>
      <c r="I19" s="19">
        <f t="shared" si="2"/>
        <v>500000</v>
      </c>
    </row>
    <row r="20" spans="1:40" x14ac:dyDescent="0.2">
      <c r="A20" t="s">
        <v>29</v>
      </c>
      <c r="B20" t="s">
        <v>32</v>
      </c>
      <c r="D20" s="19">
        <v>200000</v>
      </c>
      <c r="I20" s="19">
        <f t="shared" si="2"/>
        <v>200000</v>
      </c>
    </row>
    <row r="21" spans="1:40" x14ac:dyDescent="0.2">
      <c r="A21" t="s">
        <v>29</v>
      </c>
      <c r="B21" t="s">
        <v>33</v>
      </c>
      <c r="D21" s="19">
        <v>200000</v>
      </c>
      <c r="I21" s="19">
        <f t="shared" si="2"/>
        <v>200000</v>
      </c>
    </row>
    <row r="22" spans="1:40" x14ac:dyDescent="0.2">
      <c r="A22" t="s">
        <v>29</v>
      </c>
      <c r="B22" t="s">
        <v>205</v>
      </c>
      <c r="D22" s="19">
        <v>400000</v>
      </c>
      <c r="I22" s="19">
        <f t="shared" si="2"/>
        <v>400000</v>
      </c>
    </row>
    <row r="23" spans="1:40" ht="17" thickBot="1" x14ac:dyDescent="0.25">
      <c r="A23" t="s">
        <v>73</v>
      </c>
      <c r="B23" s="27" t="s">
        <v>35</v>
      </c>
      <c r="D23" s="15">
        <v>0.2</v>
      </c>
      <c r="E23" s="19">
        <f t="shared" ref="E23:AB23" si="3">SUM(E6:E22)*$D$23</f>
        <v>0</v>
      </c>
      <c r="F23" s="19">
        <f t="shared" si="3"/>
        <v>0</v>
      </c>
      <c r="G23" s="19">
        <f t="shared" si="3"/>
        <v>0</v>
      </c>
      <c r="H23" s="19">
        <f t="shared" si="3"/>
        <v>0</v>
      </c>
      <c r="I23" s="19">
        <f t="shared" si="3"/>
        <v>1198000</v>
      </c>
      <c r="J23" s="19">
        <f t="shared" si="3"/>
        <v>0</v>
      </c>
      <c r="K23" s="19">
        <f t="shared" si="3"/>
        <v>0</v>
      </c>
      <c r="L23" s="19">
        <f t="shared" si="3"/>
        <v>0</v>
      </c>
      <c r="M23" s="19">
        <f t="shared" si="3"/>
        <v>0</v>
      </c>
      <c r="N23" s="19">
        <f t="shared" si="3"/>
        <v>0</v>
      </c>
      <c r="O23" s="19">
        <f t="shared" si="3"/>
        <v>0</v>
      </c>
      <c r="P23" s="19">
        <f t="shared" si="3"/>
        <v>0</v>
      </c>
      <c r="Q23" s="19">
        <f t="shared" si="3"/>
        <v>0</v>
      </c>
      <c r="R23" s="19">
        <f t="shared" si="3"/>
        <v>0</v>
      </c>
      <c r="S23" s="19">
        <f t="shared" si="3"/>
        <v>0</v>
      </c>
      <c r="T23" s="19">
        <f t="shared" si="3"/>
        <v>0</v>
      </c>
      <c r="U23" s="19">
        <f t="shared" si="3"/>
        <v>0</v>
      </c>
      <c r="V23" s="19">
        <f t="shared" si="3"/>
        <v>0</v>
      </c>
      <c r="W23" s="19">
        <f t="shared" si="3"/>
        <v>0</v>
      </c>
      <c r="X23" s="19">
        <f t="shared" si="3"/>
        <v>0</v>
      </c>
      <c r="Y23" s="19">
        <f t="shared" si="3"/>
        <v>0</v>
      </c>
      <c r="Z23" s="19">
        <f t="shared" si="3"/>
        <v>0</v>
      </c>
      <c r="AA23" s="19">
        <f t="shared" si="3"/>
        <v>0</v>
      </c>
      <c r="AB23" s="19">
        <f t="shared" si="3"/>
        <v>0</v>
      </c>
    </row>
    <row r="24" spans="1:40" s="6" customFormat="1" ht="21" customHeight="1" thickBot="1" x14ac:dyDescent="0.25">
      <c r="A24" s="20" t="s">
        <v>34</v>
      </c>
      <c r="E24" s="21">
        <f t="shared" ref="E24:AN24" si="4">SUM(E6:E23)</f>
        <v>0</v>
      </c>
      <c r="F24" s="21">
        <f t="shared" si="4"/>
        <v>0</v>
      </c>
      <c r="G24" s="21">
        <f t="shared" si="4"/>
        <v>0</v>
      </c>
      <c r="H24" s="21">
        <f t="shared" si="4"/>
        <v>0</v>
      </c>
      <c r="I24" s="21">
        <f t="shared" si="4"/>
        <v>7188000</v>
      </c>
      <c r="J24" s="21">
        <f t="shared" si="4"/>
        <v>0</v>
      </c>
      <c r="K24" s="21">
        <f t="shared" si="4"/>
        <v>0</v>
      </c>
      <c r="L24" s="21">
        <f t="shared" si="4"/>
        <v>0</v>
      </c>
      <c r="M24" s="21">
        <f t="shared" si="4"/>
        <v>0</v>
      </c>
      <c r="N24" s="21">
        <f t="shared" si="4"/>
        <v>0</v>
      </c>
      <c r="O24" s="21">
        <f t="shared" si="4"/>
        <v>0</v>
      </c>
      <c r="P24" s="21">
        <f t="shared" si="4"/>
        <v>0</v>
      </c>
      <c r="Q24" s="21">
        <f t="shared" si="4"/>
        <v>0</v>
      </c>
      <c r="R24" s="21">
        <f t="shared" si="4"/>
        <v>0</v>
      </c>
      <c r="S24" s="21">
        <f t="shared" si="4"/>
        <v>0</v>
      </c>
      <c r="T24" s="21">
        <f t="shared" si="4"/>
        <v>0</v>
      </c>
      <c r="U24" s="21">
        <f t="shared" si="4"/>
        <v>0</v>
      </c>
      <c r="V24" s="21">
        <f t="shared" si="4"/>
        <v>0</v>
      </c>
      <c r="W24" s="21">
        <f t="shared" si="4"/>
        <v>0</v>
      </c>
      <c r="X24" s="21">
        <f t="shared" si="4"/>
        <v>0</v>
      </c>
      <c r="Y24" s="21">
        <f t="shared" si="4"/>
        <v>0</v>
      </c>
      <c r="Z24" s="21">
        <f t="shared" si="4"/>
        <v>0</v>
      </c>
      <c r="AA24" s="21">
        <f t="shared" si="4"/>
        <v>0</v>
      </c>
      <c r="AB24" s="21">
        <f t="shared" si="4"/>
        <v>0</v>
      </c>
      <c r="AC24" s="21">
        <f t="shared" si="4"/>
        <v>0</v>
      </c>
      <c r="AD24" s="21">
        <f t="shared" si="4"/>
        <v>0</v>
      </c>
      <c r="AE24" s="21">
        <f t="shared" si="4"/>
        <v>0</v>
      </c>
      <c r="AF24" s="21">
        <f t="shared" si="4"/>
        <v>0</v>
      </c>
      <c r="AG24" s="21">
        <f t="shared" si="4"/>
        <v>0</v>
      </c>
      <c r="AH24" s="21">
        <f t="shared" si="4"/>
        <v>0</v>
      </c>
      <c r="AI24" s="21">
        <f t="shared" si="4"/>
        <v>0</v>
      </c>
      <c r="AJ24" s="21">
        <f t="shared" si="4"/>
        <v>0</v>
      </c>
      <c r="AK24" s="21">
        <f t="shared" si="4"/>
        <v>0</v>
      </c>
      <c r="AL24" s="21">
        <f t="shared" si="4"/>
        <v>0</v>
      </c>
      <c r="AM24" s="21">
        <f t="shared" si="4"/>
        <v>0</v>
      </c>
      <c r="AN24" s="21">
        <f t="shared" si="4"/>
        <v>0</v>
      </c>
    </row>
    <row r="25" spans="1:40" x14ac:dyDescent="0.2">
      <c r="A25" t="s">
        <v>160</v>
      </c>
      <c r="B25" s="41" t="s">
        <v>161</v>
      </c>
      <c r="D25" s="19"/>
      <c r="K25" s="19">
        <v>100000</v>
      </c>
    </row>
    <row r="26" spans="1:40" x14ac:dyDescent="0.2">
      <c r="A26" t="s">
        <v>160</v>
      </c>
      <c r="B26" s="41" t="s">
        <v>162</v>
      </c>
      <c r="D26" s="19"/>
      <c r="K26" s="19">
        <v>30000</v>
      </c>
    </row>
    <row r="27" spans="1:40" x14ac:dyDescent="0.2">
      <c r="A27" t="s">
        <v>160</v>
      </c>
      <c r="B27" s="41" t="s">
        <v>163</v>
      </c>
      <c r="D27" s="19"/>
      <c r="K27" s="19">
        <v>200000</v>
      </c>
    </row>
    <row r="28" spans="1:40" x14ac:dyDescent="0.2">
      <c r="A28" t="s">
        <v>160</v>
      </c>
      <c r="B28" s="41" t="s">
        <v>164</v>
      </c>
      <c r="D28" s="19"/>
      <c r="K28" s="19">
        <v>500000</v>
      </c>
    </row>
    <row r="29" spans="1:40" x14ac:dyDescent="0.2">
      <c r="A29" t="s">
        <v>160</v>
      </c>
      <c r="B29" s="41" t="s">
        <v>165</v>
      </c>
      <c r="D29" s="19"/>
      <c r="K29" s="19">
        <v>400000</v>
      </c>
    </row>
    <row r="30" spans="1:40" x14ac:dyDescent="0.2">
      <c r="A30" t="s">
        <v>160</v>
      </c>
      <c r="B30" s="41" t="s">
        <v>166</v>
      </c>
      <c r="D30" s="19"/>
      <c r="K30" s="19">
        <v>200000</v>
      </c>
    </row>
    <row r="31" spans="1:40" x14ac:dyDescent="0.2">
      <c r="A31" t="s">
        <v>160</v>
      </c>
      <c r="B31" s="41" t="s">
        <v>167</v>
      </c>
      <c r="D31" s="19"/>
      <c r="K31" s="19">
        <v>15000</v>
      </c>
    </row>
    <row r="32" spans="1:40" x14ac:dyDescent="0.2">
      <c r="A32" t="s">
        <v>160</v>
      </c>
      <c r="B32" s="41" t="s">
        <v>170</v>
      </c>
      <c r="D32" s="19"/>
      <c r="K32" s="19">
        <v>15000</v>
      </c>
    </row>
    <row r="33" spans="1:11" x14ac:dyDescent="0.2">
      <c r="A33" t="s">
        <v>160</v>
      </c>
      <c r="B33" s="41" t="s">
        <v>168</v>
      </c>
      <c r="D33" s="19"/>
      <c r="K33" s="19">
        <v>1000000</v>
      </c>
    </row>
    <row r="34" spans="1:11" x14ac:dyDescent="0.2">
      <c r="A34" t="s">
        <v>160</v>
      </c>
      <c r="B34" s="41" t="s">
        <v>31</v>
      </c>
      <c r="D34" s="19"/>
      <c r="K34" s="19">
        <v>400000</v>
      </c>
    </row>
    <row r="35" spans="1:11" x14ac:dyDescent="0.2">
      <c r="A35" t="s">
        <v>169</v>
      </c>
      <c r="B35" s="41" t="s">
        <v>179</v>
      </c>
      <c r="D35" s="19"/>
      <c r="K35" s="19">
        <v>300000</v>
      </c>
    </row>
    <row r="36" spans="1:11" x14ac:dyDescent="0.2">
      <c r="A36" t="s">
        <v>169</v>
      </c>
      <c r="B36" s="41" t="s">
        <v>162</v>
      </c>
      <c r="D36" s="19"/>
      <c r="K36" s="19">
        <v>50000</v>
      </c>
    </row>
    <row r="37" spans="1:11" x14ac:dyDescent="0.2">
      <c r="A37" t="s">
        <v>169</v>
      </c>
      <c r="B37" s="41" t="s">
        <v>163</v>
      </c>
      <c r="D37" s="19"/>
      <c r="K37" s="19">
        <v>200000</v>
      </c>
    </row>
    <row r="38" spans="1:11" x14ac:dyDescent="0.2">
      <c r="A38" t="s">
        <v>169</v>
      </c>
      <c r="B38" s="41" t="s">
        <v>168</v>
      </c>
      <c r="D38" s="19"/>
      <c r="K38" s="19">
        <v>500000</v>
      </c>
    </row>
    <row r="39" spans="1:11" x14ac:dyDescent="0.2">
      <c r="A39" t="s">
        <v>169</v>
      </c>
      <c r="B39" s="41" t="s">
        <v>31</v>
      </c>
      <c r="D39" s="19"/>
      <c r="K39" s="19">
        <v>200000</v>
      </c>
    </row>
    <row r="40" spans="1:11" x14ac:dyDescent="0.2">
      <c r="A40" t="s">
        <v>169</v>
      </c>
      <c r="B40" s="41" t="s">
        <v>166</v>
      </c>
      <c r="D40" s="19"/>
      <c r="K40" s="19">
        <v>100000</v>
      </c>
    </row>
    <row r="41" spans="1:11" x14ac:dyDescent="0.2">
      <c r="A41" t="s">
        <v>36</v>
      </c>
      <c r="B41" s="41" t="s">
        <v>219</v>
      </c>
      <c r="D41" s="19"/>
      <c r="K41" s="19">
        <v>50000</v>
      </c>
    </row>
    <row r="42" spans="1:11" x14ac:dyDescent="0.2">
      <c r="A42" t="s">
        <v>36</v>
      </c>
      <c r="B42" t="s">
        <v>220</v>
      </c>
      <c r="D42" s="19"/>
      <c r="K42" s="19">
        <v>200000</v>
      </c>
    </row>
    <row r="43" spans="1:11" x14ac:dyDescent="0.2">
      <c r="A43" t="s">
        <v>36</v>
      </c>
      <c r="B43" t="s">
        <v>221</v>
      </c>
      <c r="D43" s="19"/>
      <c r="K43" s="19">
        <v>10000</v>
      </c>
    </row>
    <row r="44" spans="1:11" x14ac:dyDescent="0.2">
      <c r="A44" t="s">
        <v>36</v>
      </c>
      <c r="B44" t="s">
        <v>222</v>
      </c>
      <c r="D44" s="19"/>
      <c r="K44" s="19">
        <v>40000</v>
      </c>
    </row>
    <row r="45" spans="1:11" x14ac:dyDescent="0.2">
      <c r="A45" t="s">
        <v>36</v>
      </c>
      <c r="B45" t="s">
        <v>36</v>
      </c>
      <c r="D45" s="19"/>
      <c r="K45" s="19">
        <v>100000</v>
      </c>
    </row>
    <row r="46" spans="1:11" x14ac:dyDescent="0.2">
      <c r="A46" t="s">
        <v>36</v>
      </c>
      <c r="B46" t="s">
        <v>223</v>
      </c>
      <c r="D46" s="19"/>
      <c r="K46" s="19">
        <v>20000</v>
      </c>
    </row>
    <row r="47" spans="1:11" x14ac:dyDescent="0.2">
      <c r="A47" t="s">
        <v>142</v>
      </c>
      <c r="B47" t="s">
        <v>184</v>
      </c>
      <c r="C47">
        <v>20</v>
      </c>
      <c r="D47" s="19">
        <v>600000</v>
      </c>
      <c r="K47" s="19">
        <f>D47*C47</f>
        <v>12000000</v>
      </c>
    </row>
    <row r="48" spans="1:11" x14ac:dyDescent="0.2">
      <c r="A48" t="s">
        <v>142</v>
      </c>
      <c r="B48" t="s">
        <v>190</v>
      </c>
      <c r="D48" s="19"/>
      <c r="K48" s="19">
        <f t="shared" ref="K48:K70" si="5">D48*C48</f>
        <v>0</v>
      </c>
    </row>
    <row r="49" spans="1:11" x14ac:dyDescent="0.2">
      <c r="A49" t="s">
        <v>142</v>
      </c>
      <c r="B49" t="s">
        <v>189</v>
      </c>
      <c r="C49">
        <v>10</v>
      </c>
      <c r="D49" s="19">
        <v>400000</v>
      </c>
      <c r="K49" s="19">
        <f t="shared" si="5"/>
        <v>4000000</v>
      </c>
    </row>
    <row r="50" spans="1:11" x14ac:dyDescent="0.2">
      <c r="A50" t="s">
        <v>142</v>
      </c>
      <c r="B50" t="s">
        <v>187</v>
      </c>
      <c r="C50">
        <v>10</v>
      </c>
      <c r="D50" s="19">
        <v>150000</v>
      </c>
      <c r="K50" s="19">
        <f t="shared" si="5"/>
        <v>1500000</v>
      </c>
    </row>
    <row r="51" spans="1:11" x14ac:dyDescent="0.2">
      <c r="A51" t="s">
        <v>142</v>
      </c>
      <c r="B51" t="s">
        <v>188</v>
      </c>
      <c r="C51">
        <v>5</v>
      </c>
      <c r="D51" s="19">
        <v>150000</v>
      </c>
      <c r="K51" s="19">
        <f t="shared" si="5"/>
        <v>750000</v>
      </c>
    </row>
    <row r="52" spans="1:11" x14ac:dyDescent="0.2">
      <c r="A52" t="s">
        <v>142</v>
      </c>
      <c r="B52" t="s">
        <v>191</v>
      </c>
      <c r="C52">
        <v>15</v>
      </c>
      <c r="D52" s="19"/>
      <c r="K52" s="19">
        <f t="shared" si="5"/>
        <v>0</v>
      </c>
    </row>
    <row r="53" spans="1:11" x14ac:dyDescent="0.2">
      <c r="A53" t="s">
        <v>142</v>
      </c>
      <c r="B53" t="s">
        <v>192</v>
      </c>
      <c r="C53">
        <v>1</v>
      </c>
      <c r="D53" s="19">
        <v>150000</v>
      </c>
      <c r="K53" s="19">
        <f t="shared" si="5"/>
        <v>150000</v>
      </c>
    </row>
    <row r="54" spans="1:11" x14ac:dyDescent="0.2">
      <c r="A54" t="s">
        <v>142</v>
      </c>
      <c r="B54" t="s">
        <v>193</v>
      </c>
      <c r="C54">
        <v>1</v>
      </c>
      <c r="D54" s="19">
        <v>525000</v>
      </c>
      <c r="K54" s="19">
        <f t="shared" si="5"/>
        <v>525000</v>
      </c>
    </row>
    <row r="55" spans="1:11" x14ac:dyDescent="0.2">
      <c r="A55" t="s">
        <v>206</v>
      </c>
      <c r="B55" t="s">
        <v>207</v>
      </c>
      <c r="C55">
        <v>2</v>
      </c>
      <c r="D55" s="19">
        <v>60000</v>
      </c>
      <c r="K55" s="19">
        <f t="shared" si="5"/>
        <v>120000</v>
      </c>
    </row>
    <row r="56" spans="1:11" x14ac:dyDescent="0.2">
      <c r="A56" t="s">
        <v>206</v>
      </c>
      <c r="B56" t="s">
        <v>208</v>
      </c>
      <c r="C56">
        <v>1</v>
      </c>
      <c r="D56" s="19">
        <v>100000</v>
      </c>
      <c r="K56" s="19">
        <f t="shared" si="5"/>
        <v>100000</v>
      </c>
    </row>
    <row r="57" spans="1:11" x14ac:dyDescent="0.2">
      <c r="A57" t="s">
        <v>206</v>
      </c>
      <c r="B57" t="s">
        <v>209</v>
      </c>
      <c r="C57">
        <v>2</v>
      </c>
      <c r="D57" s="19">
        <v>100000</v>
      </c>
      <c r="K57" s="19">
        <f t="shared" si="5"/>
        <v>200000</v>
      </c>
    </row>
    <row r="58" spans="1:11" x14ac:dyDescent="0.2">
      <c r="A58" t="s">
        <v>206</v>
      </c>
      <c r="B58" t="s">
        <v>224</v>
      </c>
      <c r="C58">
        <v>1</v>
      </c>
      <c r="D58" s="19">
        <v>100000</v>
      </c>
      <c r="K58" s="19">
        <f t="shared" si="5"/>
        <v>100000</v>
      </c>
    </row>
    <row r="59" spans="1:11" x14ac:dyDescent="0.2">
      <c r="A59" t="s">
        <v>206</v>
      </c>
      <c r="B59" t="s">
        <v>225</v>
      </c>
      <c r="C59">
        <v>1</v>
      </c>
      <c r="D59" s="19">
        <v>100000</v>
      </c>
      <c r="K59" s="19">
        <f t="shared" si="5"/>
        <v>100000</v>
      </c>
    </row>
    <row r="60" spans="1:11" x14ac:dyDescent="0.2">
      <c r="A60" t="s">
        <v>39</v>
      </c>
      <c r="B60" t="s">
        <v>185</v>
      </c>
      <c r="C60">
        <v>1</v>
      </c>
      <c r="D60" s="19">
        <v>400000</v>
      </c>
      <c r="K60" s="19">
        <f t="shared" si="5"/>
        <v>400000</v>
      </c>
    </row>
    <row r="61" spans="1:11" x14ac:dyDescent="0.2">
      <c r="A61" t="s">
        <v>39</v>
      </c>
      <c r="B61" t="s">
        <v>186</v>
      </c>
      <c r="C61">
        <v>1</v>
      </c>
      <c r="D61" s="19">
        <v>400000</v>
      </c>
      <c r="K61" s="19">
        <f t="shared" si="5"/>
        <v>400000</v>
      </c>
    </row>
    <row r="62" spans="1:11" x14ac:dyDescent="0.2">
      <c r="A62" t="s">
        <v>39</v>
      </c>
      <c r="B62" t="s">
        <v>210</v>
      </c>
      <c r="C62">
        <v>1</v>
      </c>
      <c r="D62" s="19">
        <v>100000</v>
      </c>
      <c r="K62" s="19">
        <f t="shared" si="5"/>
        <v>100000</v>
      </c>
    </row>
    <row r="63" spans="1:11" x14ac:dyDescent="0.2">
      <c r="A63" t="s">
        <v>178</v>
      </c>
      <c r="B63" t="s">
        <v>180</v>
      </c>
      <c r="C63">
        <v>2</v>
      </c>
      <c r="D63" s="19">
        <v>10000</v>
      </c>
      <c r="K63" s="19">
        <f t="shared" si="5"/>
        <v>20000</v>
      </c>
    </row>
    <row r="64" spans="1:11" x14ac:dyDescent="0.2">
      <c r="A64" t="s">
        <v>178</v>
      </c>
      <c r="B64" t="s">
        <v>181</v>
      </c>
      <c r="C64">
        <v>1</v>
      </c>
      <c r="D64" s="19">
        <v>100000</v>
      </c>
      <c r="K64" s="19">
        <f t="shared" si="5"/>
        <v>100000</v>
      </c>
    </row>
    <row r="65" spans="1:40" x14ac:dyDescent="0.2">
      <c r="A65" t="s">
        <v>178</v>
      </c>
      <c r="B65" t="s">
        <v>194</v>
      </c>
      <c r="C65">
        <v>40</v>
      </c>
      <c r="D65" s="19">
        <v>1000</v>
      </c>
      <c r="K65" s="19">
        <f t="shared" si="5"/>
        <v>40000</v>
      </c>
    </row>
    <row r="66" spans="1:40" x14ac:dyDescent="0.2">
      <c r="A66" t="s">
        <v>178</v>
      </c>
      <c r="B66" t="s">
        <v>195</v>
      </c>
      <c r="C66">
        <v>1</v>
      </c>
      <c r="D66" s="19">
        <v>50000</v>
      </c>
      <c r="K66" s="19">
        <f t="shared" si="5"/>
        <v>50000</v>
      </c>
    </row>
    <row r="67" spans="1:40" x14ac:dyDescent="0.2">
      <c r="A67" t="s">
        <v>178</v>
      </c>
      <c r="B67" t="s">
        <v>196</v>
      </c>
      <c r="C67">
        <v>1</v>
      </c>
      <c r="D67" s="19">
        <v>150000</v>
      </c>
      <c r="K67" s="19">
        <f t="shared" si="5"/>
        <v>150000</v>
      </c>
    </row>
    <row r="68" spans="1:40" x14ac:dyDescent="0.2">
      <c r="A68" t="s">
        <v>178</v>
      </c>
      <c r="B68" t="s">
        <v>197</v>
      </c>
      <c r="C68">
        <v>1</v>
      </c>
      <c r="D68" s="19">
        <v>50000</v>
      </c>
      <c r="K68" s="19">
        <f t="shared" si="5"/>
        <v>50000</v>
      </c>
    </row>
    <row r="69" spans="1:40" x14ac:dyDescent="0.2">
      <c r="A69" t="s">
        <v>178</v>
      </c>
      <c r="B69" t="s">
        <v>198</v>
      </c>
      <c r="C69">
        <v>1</v>
      </c>
      <c r="D69" s="19">
        <v>50000</v>
      </c>
      <c r="K69" s="19">
        <f t="shared" si="5"/>
        <v>50000</v>
      </c>
    </row>
    <row r="70" spans="1:40" x14ac:dyDescent="0.2">
      <c r="A70" t="s">
        <v>203</v>
      </c>
      <c r="C70">
        <v>1</v>
      </c>
      <c r="D70" s="19">
        <v>250000</v>
      </c>
      <c r="K70" s="19">
        <f t="shared" si="5"/>
        <v>250000</v>
      </c>
    </row>
    <row r="71" spans="1:40" x14ac:dyDescent="0.2">
      <c r="A71" t="s">
        <v>199</v>
      </c>
      <c r="B71" t="s">
        <v>200</v>
      </c>
      <c r="C71">
        <v>1</v>
      </c>
      <c r="D71" s="19">
        <v>50000</v>
      </c>
      <c r="K71" s="19">
        <v>50000</v>
      </c>
      <c r="L71" s="19">
        <v>50000</v>
      </c>
      <c r="M71" s="19">
        <v>50000</v>
      </c>
      <c r="N71" s="19">
        <v>50000</v>
      </c>
      <c r="O71" s="19">
        <v>50000</v>
      </c>
      <c r="P71" s="19">
        <v>50000</v>
      </c>
      <c r="Q71" s="19">
        <v>50000</v>
      </c>
      <c r="R71" s="19">
        <v>50000</v>
      </c>
      <c r="S71" s="19">
        <v>50000</v>
      </c>
      <c r="T71" s="19">
        <v>50000</v>
      </c>
      <c r="U71" s="19">
        <v>50000</v>
      </c>
      <c r="V71" s="19">
        <v>50000</v>
      </c>
      <c r="W71" s="19">
        <v>50000</v>
      </c>
      <c r="X71" s="19">
        <v>50000</v>
      </c>
      <c r="Y71" s="19">
        <v>50000</v>
      </c>
      <c r="Z71" s="19">
        <v>50000</v>
      </c>
      <c r="AA71" s="19">
        <v>50000</v>
      </c>
      <c r="AB71" s="19">
        <v>50000</v>
      </c>
      <c r="AC71" s="19">
        <v>50000</v>
      </c>
      <c r="AD71" s="19">
        <v>50000</v>
      </c>
      <c r="AE71" s="19">
        <v>50000</v>
      </c>
      <c r="AF71" s="19">
        <v>50000</v>
      </c>
      <c r="AG71" s="19">
        <v>50000</v>
      </c>
      <c r="AH71" s="19">
        <v>50000</v>
      </c>
      <c r="AI71" s="19">
        <v>50000</v>
      </c>
      <c r="AJ71" s="19">
        <v>50000</v>
      </c>
      <c r="AK71" s="19">
        <v>50000</v>
      </c>
      <c r="AL71" s="19">
        <v>50000</v>
      </c>
      <c r="AM71" s="19">
        <v>50000</v>
      </c>
      <c r="AN71" s="19">
        <v>50000</v>
      </c>
    </row>
    <row r="72" spans="1:40" x14ac:dyDescent="0.2">
      <c r="A72" t="s">
        <v>199</v>
      </c>
      <c r="B72" t="s">
        <v>201</v>
      </c>
      <c r="C72">
        <v>1</v>
      </c>
      <c r="D72" s="19">
        <v>50000</v>
      </c>
      <c r="K72" s="19">
        <v>50000</v>
      </c>
      <c r="L72" s="19">
        <v>50000</v>
      </c>
      <c r="M72" s="19">
        <v>50000</v>
      </c>
      <c r="N72" s="19">
        <v>50000</v>
      </c>
      <c r="O72" s="19">
        <v>50000</v>
      </c>
      <c r="P72" s="19">
        <v>50000</v>
      </c>
      <c r="Q72" s="19">
        <v>50000</v>
      </c>
      <c r="R72" s="19">
        <v>50000</v>
      </c>
      <c r="S72" s="19">
        <v>50000</v>
      </c>
      <c r="T72" s="19">
        <v>50000</v>
      </c>
      <c r="U72" s="19">
        <v>50000</v>
      </c>
      <c r="V72" s="19">
        <v>50000</v>
      </c>
      <c r="W72" s="19">
        <v>50000</v>
      </c>
      <c r="X72" s="19">
        <v>50000</v>
      </c>
      <c r="Y72" s="19">
        <v>50000</v>
      </c>
      <c r="Z72" s="19">
        <v>50000</v>
      </c>
      <c r="AA72" s="19">
        <v>50000</v>
      </c>
      <c r="AB72" s="19">
        <v>50000</v>
      </c>
      <c r="AC72" s="19">
        <v>50000</v>
      </c>
      <c r="AD72" s="19">
        <v>50000</v>
      </c>
      <c r="AE72" s="19">
        <v>50000</v>
      </c>
      <c r="AF72" s="19">
        <v>50000</v>
      </c>
      <c r="AG72" s="19">
        <v>50000</v>
      </c>
      <c r="AH72" s="19">
        <v>50000</v>
      </c>
      <c r="AI72" s="19">
        <v>50000</v>
      </c>
      <c r="AJ72" s="19">
        <v>50000</v>
      </c>
      <c r="AK72" s="19">
        <v>50000</v>
      </c>
      <c r="AL72" s="19">
        <v>50000</v>
      </c>
      <c r="AM72" s="19">
        <v>50000</v>
      </c>
      <c r="AN72" s="19">
        <v>50000</v>
      </c>
    </row>
    <row r="73" spans="1:40" x14ac:dyDescent="0.2">
      <c r="A73" t="s">
        <v>199</v>
      </c>
      <c r="B73" t="s">
        <v>202</v>
      </c>
      <c r="C73">
        <v>1</v>
      </c>
      <c r="D73" s="19">
        <v>50000</v>
      </c>
      <c r="K73" s="19">
        <v>50000</v>
      </c>
      <c r="L73" s="19">
        <v>50000</v>
      </c>
      <c r="M73" s="19">
        <v>50000</v>
      </c>
      <c r="N73" s="19">
        <v>50000</v>
      </c>
      <c r="O73" s="19">
        <v>50000</v>
      </c>
      <c r="P73" s="19">
        <v>50000</v>
      </c>
      <c r="Q73" s="19">
        <v>50000</v>
      </c>
      <c r="R73" s="19">
        <v>50000</v>
      </c>
      <c r="S73" s="19">
        <v>50000</v>
      </c>
      <c r="T73" s="19">
        <v>50000</v>
      </c>
      <c r="U73" s="19">
        <v>50000</v>
      </c>
      <c r="V73" s="19">
        <v>50000</v>
      </c>
      <c r="W73" s="19">
        <v>50000</v>
      </c>
      <c r="X73" s="19">
        <v>50000</v>
      </c>
      <c r="Y73" s="19">
        <v>50000</v>
      </c>
      <c r="Z73" s="19">
        <v>50000</v>
      </c>
      <c r="AA73" s="19">
        <v>50000</v>
      </c>
      <c r="AB73" s="19">
        <v>50000</v>
      </c>
      <c r="AC73" s="19">
        <v>50000</v>
      </c>
      <c r="AD73" s="19">
        <v>50000</v>
      </c>
      <c r="AE73" s="19">
        <v>50000</v>
      </c>
      <c r="AF73" s="19">
        <v>50000</v>
      </c>
      <c r="AG73" s="19">
        <v>50000</v>
      </c>
      <c r="AH73" s="19">
        <v>50000</v>
      </c>
      <c r="AI73" s="19">
        <v>50000</v>
      </c>
      <c r="AJ73" s="19">
        <v>50000</v>
      </c>
      <c r="AK73" s="19">
        <v>50000</v>
      </c>
      <c r="AL73" s="19">
        <v>50000</v>
      </c>
      <c r="AM73" s="19">
        <v>50000</v>
      </c>
      <c r="AN73" s="19">
        <v>50000</v>
      </c>
    </row>
    <row r="74" spans="1:40" ht="17" thickBot="1" x14ac:dyDescent="0.25">
      <c r="A74" t="s">
        <v>74</v>
      </c>
      <c r="B74" t="s">
        <v>35</v>
      </c>
      <c r="D74" s="15">
        <v>0.1</v>
      </c>
      <c r="E74" s="19">
        <f>SUM(E25:E65)*$D$74</f>
        <v>0</v>
      </c>
      <c r="F74" s="19">
        <f>SUM(F25:F65)*$D$74</f>
        <v>0</v>
      </c>
      <c r="G74" s="19">
        <f>SUM(G25:G65)*$D$74</f>
        <v>0</v>
      </c>
      <c r="H74" s="19">
        <f>SUM(H25:H65)*$D$74</f>
        <v>0</v>
      </c>
      <c r="I74" s="19">
        <f>SUM(I25:I65)*$D$74</f>
        <v>0</v>
      </c>
      <c r="K74" s="19">
        <f>SUM(K25:K73)*$D$74</f>
        <v>2593500</v>
      </c>
      <c r="L74" s="19">
        <f t="shared" ref="L74:AN74" si="6">SUM(L25:L65)*$D$74</f>
        <v>0</v>
      </c>
      <c r="M74" s="19">
        <f t="shared" si="6"/>
        <v>0</v>
      </c>
      <c r="N74" s="19">
        <f t="shared" si="6"/>
        <v>0</v>
      </c>
      <c r="O74" s="19">
        <f t="shared" si="6"/>
        <v>0</v>
      </c>
      <c r="P74" s="19">
        <f t="shared" si="6"/>
        <v>0</v>
      </c>
      <c r="Q74" s="19">
        <f t="shared" si="6"/>
        <v>0</v>
      </c>
      <c r="R74" s="19">
        <f t="shared" si="6"/>
        <v>0</v>
      </c>
      <c r="S74" s="19">
        <f t="shared" si="6"/>
        <v>0</v>
      </c>
      <c r="T74" s="19">
        <f t="shared" si="6"/>
        <v>0</v>
      </c>
      <c r="U74" s="19">
        <f t="shared" si="6"/>
        <v>0</v>
      </c>
      <c r="V74" s="19">
        <f t="shared" si="6"/>
        <v>0</v>
      </c>
      <c r="W74" s="19">
        <f t="shared" si="6"/>
        <v>0</v>
      </c>
      <c r="X74" s="19">
        <f t="shared" si="6"/>
        <v>0</v>
      </c>
      <c r="Y74" s="19">
        <f t="shared" si="6"/>
        <v>0</v>
      </c>
      <c r="Z74" s="19">
        <f t="shared" si="6"/>
        <v>0</v>
      </c>
      <c r="AA74" s="19">
        <f t="shared" si="6"/>
        <v>0</v>
      </c>
      <c r="AB74" s="19">
        <f t="shared" si="6"/>
        <v>0</v>
      </c>
      <c r="AC74" s="19">
        <f t="shared" si="6"/>
        <v>0</v>
      </c>
      <c r="AD74" s="19">
        <f t="shared" si="6"/>
        <v>0</v>
      </c>
      <c r="AE74" s="19">
        <f t="shared" si="6"/>
        <v>0</v>
      </c>
      <c r="AF74" s="19">
        <f t="shared" si="6"/>
        <v>0</v>
      </c>
      <c r="AG74" s="19">
        <f t="shared" si="6"/>
        <v>0</v>
      </c>
      <c r="AH74" s="19">
        <f t="shared" si="6"/>
        <v>0</v>
      </c>
      <c r="AI74" s="19">
        <f t="shared" si="6"/>
        <v>0</v>
      </c>
      <c r="AJ74" s="19">
        <f t="shared" si="6"/>
        <v>0</v>
      </c>
      <c r="AK74" s="19">
        <f t="shared" si="6"/>
        <v>0</v>
      </c>
      <c r="AL74" s="19">
        <f t="shared" si="6"/>
        <v>0</v>
      </c>
      <c r="AM74" s="19">
        <f t="shared" si="6"/>
        <v>0</v>
      </c>
      <c r="AN74" s="19">
        <f t="shared" si="6"/>
        <v>0</v>
      </c>
    </row>
    <row r="75" spans="1:40" s="6" customFormat="1" ht="17" thickBot="1" x14ac:dyDescent="0.25">
      <c r="A75" s="20" t="s">
        <v>38</v>
      </c>
      <c r="E75" s="21">
        <f t="shared" ref="E75:AN75" si="7">SUM(E25:E74)</f>
        <v>0</v>
      </c>
      <c r="F75" s="21">
        <f t="shared" si="7"/>
        <v>0</v>
      </c>
      <c r="G75" s="21">
        <f t="shared" si="7"/>
        <v>0</v>
      </c>
      <c r="H75" s="21">
        <f t="shared" si="7"/>
        <v>0</v>
      </c>
      <c r="I75" s="21">
        <f t="shared" si="7"/>
        <v>0</v>
      </c>
      <c r="J75" s="21">
        <f t="shared" si="7"/>
        <v>0</v>
      </c>
      <c r="K75" s="21">
        <f t="shared" si="7"/>
        <v>28528500</v>
      </c>
      <c r="L75" s="21">
        <f t="shared" si="7"/>
        <v>150000</v>
      </c>
      <c r="M75" s="21">
        <f t="shared" si="7"/>
        <v>150000</v>
      </c>
      <c r="N75" s="21">
        <f t="shared" si="7"/>
        <v>150000</v>
      </c>
      <c r="O75" s="21">
        <f t="shared" si="7"/>
        <v>150000</v>
      </c>
      <c r="P75" s="21">
        <f t="shared" si="7"/>
        <v>150000</v>
      </c>
      <c r="Q75" s="21">
        <f t="shared" si="7"/>
        <v>150000</v>
      </c>
      <c r="R75" s="21">
        <f t="shared" si="7"/>
        <v>150000</v>
      </c>
      <c r="S75" s="21">
        <f t="shared" si="7"/>
        <v>150000</v>
      </c>
      <c r="T75" s="21">
        <f t="shared" si="7"/>
        <v>150000</v>
      </c>
      <c r="U75" s="21">
        <f t="shared" si="7"/>
        <v>150000</v>
      </c>
      <c r="V75" s="21">
        <f t="shared" si="7"/>
        <v>150000</v>
      </c>
      <c r="W75" s="21">
        <f t="shared" si="7"/>
        <v>150000</v>
      </c>
      <c r="X75" s="21">
        <f t="shared" si="7"/>
        <v>150000</v>
      </c>
      <c r="Y75" s="21">
        <f t="shared" si="7"/>
        <v>150000</v>
      </c>
      <c r="Z75" s="21">
        <f t="shared" si="7"/>
        <v>150000</v>
      </c>
      <c r="AA75" s="21">
        <f t="shared" si="7"/>
        <v>150000</v>
      </c>
      <c r="AB75" s="21">
        <f t="shared" si="7"/>
        <v>150000</v>
      </c>
      <c r="AC75" s="21">
        <f t="shared" si="7"/>
        <v>150000</v>
      </c>
      <c r="AD75" s="21">
        <f t="shared" si="7"/>
        <v>150000</v>
      </c>
      <c r="AE75" s="21">
        <f t="shared" si="7"/>
        <v>150000</v>
      </c>
      <c r="AF75" s="21">
        <f t="shared" si="7"/>
        <v>150000</v>
      </c>
      <c r="AG75" s="21">
        <f t="shared" si="7"/>
        <v>150000</v>
      </c>
      <c r="AH75" s="21">
        <f t="shared" si="7"/>
        <v>150000</v>
      </c>
      <c r="AI75" s="21">
        <f t="shared" si="7"/>
        <v>150000</v>
      </c>
      <c r="AJ75" s="21">
        <f t="shared" si="7"/>
        <v>150000</v>
      </c>
      <c r="AK75" s="21">
        <f t="shared" si="7"/>
        <v>150000</v>
      </c>
      <c r="AL75" s="21">
        <f t="shared" si="7"/>
        <v>150000</v>
      </c>
      <c r="AM75" s="21">
        <f t="shared" si="7"/>
        <v>150000</v>
      </c>
      <c r="AN75" s="21">
        <f t="shared" si="7"/>
        <v>150000</v>
      </c>
    </row>
    <row r="76" spans="1:40" x14ac:dyDescent="0.2">
      <c r="A76" t="s">
        <v>40</v>
      </c>
      <c r="B76" t="s">
        <v>95</v>
      </c>
      <c r="C76" s="41"/>
      <c r="D76" s="19">
        <v>80000</v>
      </c>
      <c r="E76" s="19"/>
      <c r="F76" s="19"/>
      <c r="L76" s="19">
        <f>$D76</f>
        <v>80000</v>
      </c>
      <c r="M76" s="19">
        <f t="shared" ref="L76:AC93" si="8">$D76</f>
        <v>80000</v>
      </c>
      <c r="N76" s="19">
        <f t="shared" si="8"/>
        <v>80000</v>
      </c>
      <c r="O76" s="19">
        <f t="shared" si="8"/>
        <v>80000</v>
      </c>
      <c r="P76" s="19">
        <f t="shared" si="8"/>
        <v>80000</v>
      </c>
      <c r="Q76" s="19">
        <f t="shared" si="8"/>
        <v>80000</v>
      </c>
      <c r="R76" s="19">
        <f t="shared" si="8"/>
        <v>80000</v>
      </c>
      <c r="S76" s="19">
        <f t="shared" si="8"/>
        <v>80000</v>
      </c>
      <c r="T76" s="19">
        <f t="shared" si="8"/>
        <v>80000</v>
      </c>
      <c r="U76" s="19">
        <f t="shared" si="8"/>
        <v>80000</v>
      </c>
      <c r="V76" s="19">
        <f t="shared" si="8"/>
        <v>80000</v>
      </c>
      <c r="W76" s="19">
        <f t="shared" si="8"/>
        <v>80000</v>
      </c>
      <c r="X76" s="19">
        <f t="shared" si="8"/>
        <v>80000</v>
      </c>
      <c r="Y76" s="19">
        <f t="shared" si="8"/>
        <v>80000</v>
      </c>
      <c r="Z76" s="19">
        <f t="shared" si="8"/>
        <v>80000</v>
      </c>
      <c r="AA76" s="19">
        <f t="shared" si="8"/>
        <v>80000</v>
      </c>
      <c r="AB76" s="19">
        <f t="shared" si="8"/>
        <v>80000</v>
      </c>
      <c r="AC76" s="19">
        <f t="shared" si="8"/>
        <v>80000</v>
      </c>
      <c r="AD76" s="19">
        <f t="shared" ref="AC76:AN91" si="9">$D76</f>
        <v>80000</v>
      </c>
      <c r="AE76" s="19">
        <f t="shared" si="9"/>
        <v>80000</v>
      </c>
      <c r="AF76" s="19">
        <f t="shared" si="9"/>
        <v>80000</v>
      </c>
      <c r="AG76" s="19">
        <f t="shared" si="9"/>
        <v>80000</v>
      </c>
      <c r="AH76" s="19">
        <f t="shared" si="9"/>
        <v>80000</v>
      </c>
      <c r="AI76" s="19">
        <f t="shared" si="9"/>
        <v>80000</v>
      </c>
      <c r="AJ76" s="19">
        <f t="shared" si="9"/>
        <v>80000</v>
      </c>
      <c r="AK76" s="19">
        <f t="shared" si="9"/>
        <v>80000</v>
      </c>
      <c r="AL76" s="19">
        <f t="shared" si="9"/>
        <v>80000</v>
      </c>
      <c r="AM76" s="19">
        <f t="shared" si="9"/>
        <v>80000</v>
      </c>
      <c r="AN76" s="19">
        <f t="shared" si="9"/>
        <v>80000</v>
      </c>
    </row>
    <row r="77" spans="1:40" x14ac:dyDescent="0.2">
      <c r="A77" t="s">
        <v>40</v>
      </c>
      <c r="B77" t="s">
        <v>132</v>
      </c>
      <c r="C77" s="41"/>
      <c r="D77" s="19">
        <v>40000</v>
      </c>
      <c r="L77" s="19">
        <f>$D77</f>
        <v>40000</v>
      </c>
      <c r="M77" s="19">
        <f t="shared" si="8"/>
        <v>40000</v>
      </c>
      <c r="N77" s="19">
        <f t="shared" si="8"/>
        <v>40000</v>
      </c>
      <c r="O77" s="19">
        <f t="shared" si="8"/>
        <v>40000</v>
      </c>
      <c r="P77" s="19">
        <f t="shared" si="8"/>
        <v>40000</v>
      </c>
      <c r="Q77" s="19">
        <f t="shared" si="8"/>
        <v>40000</v>
      </c>
      <c r="R77" s="19">
        <f t="shared" si="8"/>
        <v>40000</v>
      </c>
      <c r="S77" s="19">
        <f t="shared" si="8"/>
        <v>40000</v>
      </c>
      <c r="T77" s="19">
        <f t="shared" si="8"/>
        <v>40000</v>
      </c>
      <c r="U77" s="19">
        <f t="shared" si="8"/>
        <v>40000</v>
      </c>
      <c r="V77" s="19">
        <f t="shared" si="8"/>
        <v>40000</v>
      </c>
      <c r="W77" s="19">
        <f t="shared" si="8"/>
        <v>40000</v>
      </c>
      <c r="X77" s="19">
        <f t="shared" si="8"/>
        <v>40000</v>
      </c>
      <c r="Y77" s="19">
        <f t="shared" si="8"/>
        <v>40000</v>
      </c>
      <c r="Z77" s="19">
        <f t="shared" si="8"/>
        <v>40000</v>
      </c>
      <c r="AA77" s="19">
        <f t="shared" si="8"/>
        <v>40000</v>
      </c>
      <c r="AB77" s="19">
        <f t="shared" si="8"/>
        <v>40000</v>
      </c>
      <c r="AC77" s="19">
        <f t="shared" si="9"/>
        <v>40000</v>
      </c>
      <c r="AD77" s="19">
        <f t="shared" si="9"/>
        <v>40000</v>
      </c>
      <c r="AE77" s="19">
        <f t="shared" si="9"/>
        <v>40000</v>
      </c>
      <c r="AF77" s="19">
        <f t="shared" si="9"/>
        <v>40000</v>
      </c>
      <c r="AG77" s="19">
        <f t="shared" si="9"/>
        <v>40000</v>
      </c>
      <c r="AH77" s="19">
        <f t="shared" si="9"/>
        <v>40000</v>
      </c>
      <c r="AI77" s="19">
        <f t="shared" si="9"/>
        <v>40000</v>
      </c>
      <c r="AJ77" s="19">
        <f t="shared" si="9"/>
        <v>40000</v>
      </c>
      <c r="AK77" s="19">
        <f t="shared" si="9"/>
        <v>40000</v>
      </c>
      <c r="AL77" s="19">
        <f t="shared" si="9"/>
        <v>40000</v>
      </c>
      <c r="AM77" s="19">
        <f t="shared" si="9"/>
        <v>40000</v>
      </c>
      <c r="AN77" s="19">
        <f t="shared" si="9"/>
        <v>40000</v>
      </c>
    </row>
    <row r="78" spans="1:40" x14ac:dyDescent="0.2">
      <c r="A78" t="s">
        <v>40</v>
      </c>
      <c r="B78" t="s">
        <v>172</v>
      </c>
      <c r="C78" s="41"/>
      <c r="D78" s="19">
        <v>30000</v>
      </c>
      <c r="L78" s="19">
        <f t="shared" ref="L78:L79" si="10">$D78</f>
        <v>30000</v>
      </c>
      <c r="M78" s="19">
        <f t="shared" si="8"/>
        <v>30000</v>
      </c>
      <c r="N78" s="19">
        <f t="shared" si="8"/>
        <v>30000</v>
      </c>
      <c r="O78" s="19">
        <f t="shared" si="8"/>
        <v>30000</v>
      </c>
      <c r="P78" s="19">
        <f>$D78</f>
        <v>30000</v>
      </c>
      <c r="Q78" s="19">
        <f t="shared" si="8"/>
        <v>30000</v>
      </c>
      <c r="R78" s="19">
        <f t="shared" si="8"/>
        <v>30000</v>
      </c>
      <c r="S78" s="19">
        <f t="shared" si="8"/>
        <v>30000</v>
      </c>
      <c r="T78" s="19">
        <f t="shared" si="8"/>
        <v>30000</v>
      </c>
      <c r="U78" s="19">
        <f t="shared" si="8"/>
        <v>30000</v>
      </c>
      <c r="V78" s="19">
        <f t="shared" si="8"/>
        <v>30000</v>
      </c>
      <c r="W78" s="19">
        <f t="shared" si="8"/>
        <v>30000</v>
      </c>
      <c r="X78" s="19">
        <f t="shared" si="8"/>
        <v>30000</v>
      </c>
      <c r="Y78" s="19">
        <f t="shared" si="8"/>
        <v>30000</v>
      </c>
      <c r="Z78" s="19">
        <f t="shared" si="8"/>
        <v>30000</v>
      </c>
      <c r="AA78" s="19">
        <f t="shared" si="8"/>
        <v>30000</v>
      </c>
      <c r="AB78" s="19">
        <f t="shared" si="8"/>
        <v>30000</v>
      </c>
      <c r="AC78" s="19">
        <f t="shared" si="9"/>
        <v>30000</v>
      </c>
      <c r="AD78" s="19">
        <f t="shared" si="9"/>
        <v>30000</v>
      </c>
      <c r="AE78" s="19">
        <f t="shared" si="9"/>
        <v>30000</v>
      </c>
      <c r="AF78" s="19">
        <f t="shared" si="9"/>
        <v>30000</v>
      </c>
      <c r="AG78" s="19">
        <f t="shared" si="9"/>
        <v>30000</v>
      </c>
      <c r="AH78" s="19">
        <f t="shared" si="9"/>
        <v>30000</v>
      </c>
      <c r="AI78" s="19">
        <f t="shared" si="9"/>
        <v>30000</v>
      </c>
      <c r="AJ78" s="19">
        <f t="shared" si="9"/>
        <v>30000</v>
      </c>
      <c r="AK78" s="19">
        <f t="shared" si="9"/>
        <v>30000</v>
      </c>
      <c r="AL78" s="19">
        <f t="shared" si="9"/>
        <v>30000</v>
      </c>
      <c r="AM78" s="19">
        <f t="shared" si="9"/>
        <v>30000</v>
      </c>
      <c r="AN78" s="19">
        <f t="shared" si="9"/>
        <v>30000</v>
      </c>
    </row>
    <row r="79" spans="1:40" x14ac:dyDescent="0.2">
      <c r="A79" t="s">
        <v>40</v>
      </c>
      <c r="B79" t="s">
        <v>171</v>
      </c>
      <c r="C79" s="41"/>
      <c r="D79" s="19">
        <v>50000</v>
      </c>
      <c r="L79" s="19">
        <f t="shared" si="10"/>
        <v>50000</v>
      </c>
      <c r="M79" s="19">
        <f t="shared" si="8"/>
        <v>50000</v>
      </c>
      <c r="N79" s="19">
        <f t="shared" si="8"/>
        <v>50000</v>
      </c>
      <c r="O79" s="19">
        <f t="shared" si="8"/>
        <v>50000</v>
      </c>
      <c r="P79" s="19">
        <f>$D79</f>
        <v>50000</v>
      </c>
      <c r="Q79" s="19">
        <f t="shared" si="8"/>
        <v>50000</v>
      </c>
      <c r="R79" s="19">
        <f t="shared" si="8"/>
        <v>50000</v>
      </c>
      <c r="S79" s="19">
        <f t="shared" si="8"/>
        <v>50000</v>
      </c>
      <c r="T79" s="19">
        <f t="shared" si="8"/>
        <v>50000</v>
      </c>
      <c r="U79" s="19">
        <f t="shared" si="8"/>
        <v>50000</v>
      </c>
      <c r="V79" s="19">
        <f t="shared" si="8"/>
        <v>50000</v>
      </c>
      <c r="W79" s="19">
        <f t="shared" si="8"/>
        <v>50000</v>
      </c>
      <c r="X79" s="19">
        <f t="shared" si="8"/>
        <v>50000</v>
      </c>
      <c r="Y79" s="19">
        <f t="shared" si="8"/>
        <v>50000</v>
      </c>
      <c r="Z79" s="19">
        <f t="shared" si="8"/>
        <v>50000</v>
      </c>
      <c r="AA79" s="19">
        <f t="shared" si="8"/>
        <v>50000</v>
      </c>
      <c r="AB79" s="19">
        <f t="shared" si="8"/>
        <v>50000</v>
      </c>
      <c r="AC79" s="19">
        <f t="shared" si="9"/>
        <v>50000</v>
      </c>
      <c r="AD79" s="19">
        <f t="shared" si="9"/>
        <v>50000</v>
      </c>
      <c r="AE79" s="19">
        <f t="shared" si="9"/>
        <v>50000</v>
      </c>
      <c r="AF79" s="19">
        <f t="shared" si="9"/>
        <v>50000</v>
      </c>
      <c r="AG79" s="19">
        <f t="shared" si="9"/>
        <v>50000</v>
      </c>
      <c r="AH79" s="19">
        <f t="shared" si="9"/>
        <v>50000</v>
      </c>
      <c r="AI79" s="19">
        <f t="shared" si="9"/>
        <v>50000</v>
      </c>
      <c r="AJ79" s="19">
        <f t="shared" si="9"/>
        <v>50000</v>
      </c>
      <c r="AK79" s="19">
        <f t="shared" si="9"/>
        <v>50000</v>
      </c>
      <c r="AL79" s="19">
        <f t="shared" si="9"/>
        <v>50000</v>
      </c>
      <c r="AM79" s="19">
        <f t="shared" si="9"/>
        <v>50000</v>
      </c>
      <c r="AN79" s="19">
        <f t="shared" si="9"/>
        <v>50000</v>
      </c>
    </row>
    <row r="80" spans="1:40" x14ac:dyDescent="0.2">
      <c r="A80" t="s">
        <v>40</v>
      </c>
      <c r="B80" t="s">
        <v>171</v>
      </c>
      <c r="C80" s="41"/>
      <c r="D80" s="19">
        <v>50000</v>
      </c>
      <c r="L80" s="19">
        <f t="shared" si="8"/>
        <v>50000</v>
      </c>
      <c r="M80" s="19">
        <f t="shared" si="8"/>
        <v>50000</v>
      </c>
      <c r="N80" s="19">
        <f t="shared" si="8"/>
        <v>50000</v>
      </c>
      <c r="O80" s="19">
        <f t="shared" si="8"/>
        <v>50000</v>
      </c>
      <c r="P80" s="19">
        <f t="shared" si="8"/>
        <v>50000</v>
      </c>
      <c r="Q80" s="19">
        <f t="shared" si="8"/>
        <v>50000</v>
      </c>
      <c r="R80" s="19">
        <f t="shared" si="8"/>
        <v>50000</v>
      </c>
      <c r="S80" s="19">
        <f t="shared" si="8"/>
        <v>50000</v>
      </c>
      <c r="T80" s="19">
        <f t="shared" si="8"/>
        <v>50000</v>
      </c>
      <c r="U80" s="19">
        <f t="shared" si="8"/>
        <v>50000</v>
      </c>
      <c r="V80" s="19">
        <f t="shared" si="8"/>
        <v>50000</v>
      </c>
      <c r="W80" s="19">
        <f t="shared" si="8"/>
        <v>50000</v>
      </c>
      <c r="X80" s="19">
        <f t="shared" si="8"/>
        <v>50000</v>
      </c>
      <c r="Y80" s="19">
        <f t="shared" si="8"/>
        <v>50000</v>
      </c>
      <c r="Z80" s="19">
        <f t="shared" si="8"/>
        <v>50000</v>
      </c>
      <c r="AA80" s="19">
        <f t="shared" si="8"/>
        <v>50000</v>
      </c>
      <c r="AB80" s="19">
        <f t="shared" si="8"/>
        <v>50000</v>
      </c>
      <c r="AC80" s="19">
        <f t="shared" si="9"/>
        <v>50000</v>
      </c>
      <c r="AD80" s="19">
        <f t="shared" si="9"/>
        <v>50000</v>
      </c>
      <c r="AE80" s="19">
        <f t="shared" si="9"/>
        <v>50000</v>
      </c>
      <c r="AF80" s="19">
        <f t="shared" si="9"/>
        <v>50000</v>
      </c>
      <c r="AG80" s="19">
        <f t="shared" si="9"/>
        <v>50000</v>
      </c>
      <c r="AH80" s="19">
        <f t="shared" si="9"/>
        <v>50000</v>
      </c>
      <c r="AI80" s="19">
        <f t="shared" si="9"/>
        <v>50000</v>
      </c>
      <c r="AJ80" s="19">
        <f t="shared" si="9"/>
        <v>50000</v>
      </c>
      <c r="AK80" s="19">
        <f t="shared" si="9"/>
        <v>50000</v>
      </c>
      <c r="AL80" s="19">
        <f t="shared" si="9"/>
        <v>50000</v>
      </c>
      <c r="AM80" s="19">
        <f t="shared" si="9"/>
        <v>50000</v>
      </c>
      <c r="AN80" s="19">
        <f t="shared" si="9"/>
        <v>50000</v>
      </c>
    </row>
    <row r="81" spans="1:40" x14ac:dyDescent="0.2">
      <c r="A81" t="s">
        <v>40</v>
      </c>
      <c r="B81" t="s">
        <v>171</v>
      </c>
      <c r="C81" s="41"/>
      <c r="D81" s="19">
        <v>50000</v>
      </c>
      <c r="L81" s="19">
        <f t="shared" si="8"/>
        <v>50000</v>
      </c>
      <c r="M81" s="19">
        <f t="shared" si="8"/>
        <v>50000</v>
      </c>
      <c r="N81" s="19">
        <f t="shared" si="8"/>
        <v>50000</v>
      </c>
      <c r="O81" s="19">
        <f t="shared" si="8"/>
        <v>50000</v>
      </c>
      <c r="P81" s="19">
        <f t="shared" si="8"/>
        <v>50000</v>
      </c>
      <c r="Q81" s="19">
        <f t="shared" si="8"/>
        <v>50000</v>
      </c>
      <c r="R81" s="19">
        <f t="shared" si="8"/>
        <v>50000</v>
      </c>
      <c r="S81" s="19">
        <f t="shared" si="8"/>
        <v>50000</v>
      </c>
      <c r="T81" s="19">
        <f t="shared" si="8"/>
        <v>50000</v>
      </c>
      <c r="U81" s="19">
        <f t="shared" si="8"/>
        <v>50000</v>
      </c>
      <c r="V81" s="19">
        <f t="shared" si="8"/>
        <v>50000</v>
      </c>
      <c r="W81" s="19">
        <f t="shared" si="8"/>
        <v>50000</v>
      </c>
      <c r="X81" s="19">
        <f t="shared" si="8"/>
        <v>50000</v>
      </c>
      <c r="Y81" s="19">
        <f t="shared" si="8"/>
        <v>50000</v>
      </c>
      <c r="Z81" s="19">
        <f t="shared" si="8"/>
        <v>50000</v>
      </c>
      <c r="AA81" s="19">
        <f t="shared" si="8"/>
        <v>50000</v>
      </c>
      <c r="AB81" s="19">
        <f t="shared" si="8"/>
        <v>50000</v>
      </c>
      <c r="AC81" s="19">
        <f t="shared" si="9"/>
        <v>50000</v>
      </c>
      <c r="AD81" s="19">
        <f t="shared" si="9"/>
        <v>50000</v>
      </c>
      <c r="AE81" s="19">
        <f t="shared" si="9"/>
        <v>50000</v>
      </c>
      <c r="AF81" s="19">
        <f t="shared" si="9"/>
        <v>50000</v>
      </c>
      <c r="AG81" s="19">
        <f t="shared" si="9"/>
        <v>50000</v>
      </c>
      <c r="AH81" s="19">
        <f t="shared" si="9"/>
        <v>50000</v>
      </c>
      <c r="AI81" s="19">
        <f t="shared" si="9"/>
        <v>50000</v>
      </c>
      <c r="AJ81" s="19">
        <f t="shared" si="9"/>
        <v>50000</v>
      </c>
      <c r="AK81" s="19">
        <f t="shared" si="9"/>
        <v>50000</v>
      </c>
      <c r="AL81" s="19">
        <f t="shared" si="9"/>
        <v>50000</v>
      </c>
      <c r="AM81" s="19">
        <f t="shared" si="9"/>
        <v>50000</v>
      </c>
      <c r="AN81" s="19">
        <f t="shared" si="9"/>
        <v>50000</v>
      </c>
    </row>
    <row r="82" spans="1:40" x14ac:dyDescent="0.2">
      <c r="A82" t="s">
        <v>40</v>
      </c>
      <c r="B82" t="s">
        <v>173</v>
      </c>
      <c r="D82" s="19">
        <v>30000</v>
      </c>
      <c r="L82" s="19">
        <f t="shared" si="8"/>
        <v>30000</v>
      </c>
      <c r="M82" s="19">
        <f t="shared" si="8"/>
        <v>30000</v>
      </c>
      <c r="N82" s="19">
        <f t="shared" si="8"/>
        <v>30000</v>
      </c>
      <c r="O82" s="19">
        <f t="shared" si="8"/>
        <v>30000</v>
      </c>
      <c r="P82" s="19">
        <f t="shared" si="8"/>
        <v>30000</v>
      </c>
      <c r="Q82" s="19">
        <f t="shared" si="8"/>
        <v>30000</v>
      </c>
      <c r="R82" s="19">
        <f t="shared" si="8"/>
        <v>30000</v>
      </c>
      <c r="S82" s="19">
        <f t="shared" si="8"/>
        <v>30000</v>
      </c>
      <c r="T82" s="19">
        <f t="shared" si="8"/>
        <v>30000</v>
      </c>
      <c r="U82" s="19">
        <f t="shared" si="8"/>
        <v>30000</v>
      </c>
      <c r="V82" s="19">
        <f t="shared" si="8"/>
        <v>30000</v>
      </c>
      <c r="W82" s="19">
        <f t="shared" si="8"/>
        <v>30000</v>
      </c>
      <c r="X82" s="19">
        <f t="shared" si="8"/>
        <v>30000</v>
      </c>
      <c r="Y82" s="19">
        <f t="shared" si="8"/>
        <v>30000</v>
      </c>
      <c r="Z82" s="19">
        <f t="shared" si="8"/>
        <v>30000</v>
      </c>
      <c r="AA82" s="19">
        <f t="shared" si="8"/>
        <v>30000</v>
      </c>
      <c r="AB82" s="19">
        <f t="shared" si="8"/>
        <v>30000</v>
      </c>
      <c r="AC82" s="19">
        <f t="shared" si="8"/>
        <v>30000</v>
      </c>
      <c r="AD82" s="19">
        <f t="shared" si="9"/>
        <v>30000</v>
      </c>
      <c r="AE82" s="19">
        <f t="shared" si="9"/>
        <v>30000</v>
      </c>
      <c r="AF82" s="19">
        <f t="shared" si="9"/>
        <v>30000</v>
      </c>
      <c r="AG82" s="19">
        <f t="shared" si="9"/>
        <v>30000</v>
      </c>
      <c r="AH82" s="19">
        <f t="shared" si="9"/>
        <v>30000</v>
      </c>
      <c r="AI82" s="19">
        <f t="shared" si="9"/>
        <v>30000</v>
      </c>
      <c r="AJ82" s="19">
        <f t="shared" si="9"/>
        <v>30000</v>
      </c>
      <c r="AK82" s="19">
        <f t="shared" si="9"/>
        <v>30000</v>
      </c>
      <c r="AL82" s="19">
        <f t="shared" si="9"/>
        <v>30000</v>
      </c>
      <c r="AM82" s="19">
        <f t="shared" si="9"/>
        <v>30000</v>
      </c>
      <c r="AN82" s="19">
        <f t="shared" si="9"/>
        <v>30000</v>
      </c>
    </row>
    <row r="83" spans="1:40" x14ac:dyDescent="0.2">
      <c r="A83" t="s">
        <v>40</v>
      </c>
      <c r="B83" t="s">
        <v>174</v>
      </c>
      <c r="D83" s="19">
        <v>60000</v>
      </c>
      <c r="L83" s="19">
        <f t="shared" si="8"/>
        <v>60000</v>
      </c>
      <c r="M83" s="19">
        <f t="shared" si="8"/>
        <v>60000</v>
      </c>
      <c r="N83" s="19">
        <f t="shared" si="8"/>
        <v>60000</v>
      </c>
      <c r="O83" s="19">
        <f t="shared" si="8"/>
        <v>60000</v>
      </c>
      <c r="P83" s="19">
        <f t="shared" si="8"/>
        <v>60000</v>
      </c>
      <c r="Q83" s="19">
        <f t="shared" si="8"/>
        <v>60000</v>
      </c>
      <c r="R83" s="19">
        <f t="shared" si="8"/>
        <v>60000</v>
      </c>
      <c r="S83" s="19">
        <f t="shared" si="8"/>
        <v>60000</v>
      </c>
      <c r="T83" s="19">
        <f t="shared" si="8"/>
        <v>60000</v>
      </c>
      <c r="U83" s="19">
        <f t="shared" si="8"/>
        <v>60000</v>
      </c>
      <c r="V83" s="19">
        <f t="shared" si="8"/>
        <v>60000</v>
      </c>
      <c r="W83" s="19">
        <f t="shared" si="8"/>
        <v>60000</v>
      </c>
      <c r="X83" s="19">
        <f t="shared" si="8"/>
        <v>60000</v>
      </c>
      <c r="Y83" s="19">
        <f t="shared" si="8"/>
        <v>60000</v>
      </c>
      <c r="Z83" s="19">
        <f t="shared" si="8"/>
        <v>60000</v>
      </c>
      <c r="AA83" s="19">
        <f t="shared" si="8"/>
        <v>60000</v>
      </c>
      <c r="AB83" s="19">
        <f t="shared" si="8"/>
        <v>60000</v>
      </c>
      <c r="AC83" s="19">
        <f t="shared" si="9"/>
        <v>60000</v>
      </c>
      <c r="AD83" s="19">
        <f t="shared" si="9"/>
        <v>60000</v>
      </c>
      <c r="AE83" s="19">
        <f t="shared" si="9"/>
        <v>60000</v>
      </c>
      <c r="AF83" s="19">
        <f t="shared" si="9"/>
        <v>60000</v>
      </c>
      <c r="AG83" s="19">
        <f t="shared" si="9"/>
        <v>60000</v>
      </c>
      <c r="AH83" s="19">
        <f t="shared" si="9"/>
        <v>60000</v>
      </c>
      <c r="AI83" s="19">
        <f t="shared" si="9"/>
        <v>60000</v>
      </c>
      <c r="AJ83" s="19">
        <f t="shared" si="9"/>
        <v>60000</v>
      </c>
      <c r="AK83" s="19">
        <f t="shared" si="9"/>
        <v>60000</v>
      </c>
      <c r="AL83" s="19">
        <f t="shared" si="9"/>
        <v>60000</v>
      </c>
      <c r="AM83" s="19">
        <f t="shared" si="9"/>
        <v>60000</v>
      </c>
      <c r="AN83" s="19">
        <f t="shared" si="9"/>
        <v>60000</v>
      </c>
    </row>
    <row r="84" spans="1:40" x14ac:dyDescent="0.2">
      <c r="A84" t="s">
        <v>40</v>
      </c>
      <c r="B84" t="s">
        <v>182</v>
      </c>
      <c r="D84" s="19">
        <v>120000</v>
      </c>
      <c r="L84" s="19">
        <f t="shared" si="8"/>
        <v>120000</v>
      </c>
      <c r="M84" s="19">
        <f t="shared" si="8"/>
        <v>120000</v>
      </c>
      <c r="N84" s="19">
        <f t="shared" si="8"/>
        <v>120000</v>
      </c>
      <c r="O84" s="19">
        <f t="shared" si="8"/>
        <v>120000</v>
      </c>
      <c r="P84" s="19">
        <f t="shared" si="8"/>
        <v>120000</v>
      </c>
      <c r="Q84" s="19">
        <f t="shared" si="8"/>
        <v>120000</v>
      </c>
      <c r="R84" s="19">
        <f t="shared" si="8"/>
        <v>120000</v>
      </c>
      <c r="S84" s="19">
        <f t="shared" si="8"/>
        <v>120000</v>
      </c>
      <c r="T84" s="19">
        <f t="shared" si="8"/>
        <v>120000</v>
      </c>
      <c r="U84" s="19">
        <f t="shared" si="8"/>
        <v>120000</v>
      </c>
      <c r="V84" s="19">
        <f t="shared" si="8"/>
        <v>120000</v>
      </c>
      <c r="W84" s="19">
        <f t="shared" si="8"/>
        <v>120000</v>
      </c>
      <c r="X84" s="19">
        <f t="shared" si="8"/>
        <v>120000</v>
      </c>
      <c r="Y84" s="19">
        <f t="shared" si="8"/>
        <v>120000</v>
      </c>
      <c r="Z84" s="19">
        <f t="shared" si="8"/>
        <v>120000</v>
      </c>
      <c r="AA84" s="19">
        <f t="shared" si="8"/>
        <v>120000</v>
      </c>
      <c r="AB84" s="19">
        <f t="shared" si="8"/>
        <v>120000</v>
      </c>
      <c r="AC84" s="19">
        <f t="shared" si="9"/>
        <v>120000</v>
      </c>
      <c r="AD84" s="19">
        <f t="shared" si="9"/>
        <v>120000</v>
      </c>
      <c r="AE84" s="19">
        <f t="shared" si="9"/>
        <v>120000</v>
      </c>
      <c r="AF84" s="19">
        <f t="shared" si="9"/>
        <v>120000</v>
      </c>
      <c r="AG84" s="19">
        <f t="shared" si="9"/>
        <v>120000</v>
      </c>
      <c r="AH84" s="19">
        <f t="shared" si="9"/>
        <v>120000</v>
      </c>
      <c r="AI84" s="19">
        <f t="shared" si="9"/>
        <v>120000</v>
      </c>
      <c r="AJ84" s="19">
        <f t="shared" si="9"/>
        <v>120000</v>
      </c>
      <c r="AK84" s="19">
        <f t="shared" si="9"/>
        <v>120000</v>
      </c>
      <c r="AL84" s="19">
        <f t="shared" si="9"/>
        <v>120000</v>
      </c>
      <c r="AM84" s="19">
        <f t="shared" si="9"/>
        <v>120000</v>
      </c>
      <c r="AN84" s="19">
        <f t="shared" si="9"/>
        <v>120000</v>
      </c>
    </row>
    <row r="85" spans="1:40" x14ac:dyDescent="0.2">
      <c r="A85" t="s">
        <v>40</v>
      </c>
      <c r="B85" t="s">
        <v>183</v>
      </c>
      <c r="D85" s="19">
        <v>50000</v>
      </c>
      <c r="L85" s="19">
        <f t="shared" si="8"/>
        <v>50000</v>
      </c>
      <c r="M85" s="19">
        <f t="shared" si="8"/>
        <v>50000</v>
      </c>
      <c r="N85" s="19">
        <f t="shared" si="8"/>
        <v>50000</v>
      </c>
      <c r="O85" s="19">
        <f t="shared" si="8"/>
        <v>50000</v>
      </c>
      <c r="P85" s="19">
        <f t="shared" si="8"/>
        <v>50000</v>
      </c>
      <c r="Q85" s="19">
        <f t="shared" si="8"/>
        <v>50000</v>
      </c>
      <c r="R85" s="19">
        <f t="shared" si="8"/>
        <v>50000</v>
      </c>
      <c r="S85" s="19">
        <f t="shared" si="8"/>
        <v>50000</v>
      </c>
      <c r="T85" s="19">
        <f t="shared" si="8"/>
        <v>50000</v>
      </c>
      <c r="U85" s="19">
        <f t="shared" si="8"/>
        <v>50000</v>
      </c>
      <c r="V85" s="19">
        <f t="shared" si="8"/>
        <v>50000</v>
      </c>
      <c r="W85" s="19">
        <f t="shared" si="8"/>
        <v>50000</v>
      </c>
      <c r="X85" s="19">
        <f t="shared" si="8"/>
        <v>50000</v>
      </c>
      <c r="Y85" s="19">
        <f t="shared" si="8"/>
        <v>50000</v>
      </c>
      <c r="Z85" s="19">
        <f t="shared" si="8"/>
        <v>50000</v>
      </c>
      <c r="AA85" s="19">
        <f t="shared" si="8"/>
        <v>50000</v>
      </c>
      <c r="AB85" s="19">
        <f t="shared" si="8"/>
        <v>50000</v>
      </c>
      <c r="AC85" s="19">
        <f t="shared" si="9"/>
        <v>50000</v>
      </c>
      <c r="AD85" s="19">
        <f t="shared" si="9"/>
        <v>50000</v>
      </c>
      <c r="AE85" s="19">
        <f t="shared" si="9"/>
        <v>50000</v>
      </c>
      <c r="AF85" s="19">
        <f t="shared" si="9"/>
        <v>50000</v>
      </c>
      <c r="AG85" s="19">
        <f t="shared" si="9"/>
        <v>50000</v>
      </c>
      <c r="AH85" s="19">
        <f t="shared" si="9"/>
        <v>50000</v>
      </c>
      <c r="AI85" s="19">
        <f t="shared" si="9"/>
        <v>50000</v>
      </c>
      <c r="AJ85" s="19">
        <f t="shared" si="9"/>
        <v>50000</v>
      </c>
      <c r="AK85" s="19">
        <f t="shared" si="9"/>
        <v>50000</v>
      </c>
      <c r="AL85" s="19">
        <f t="shared" si="9"/>
        <v>50000</v>
      </c>
      <c r="AM85" s="19">
        <f t="shared" si="9"/>
        <v>50000</v>
      </c>
      <c r="AN85" s="19">
        <f t="shared" si="9"/>
        <v>50000</v>
      </c>
    </row>
    <row r="86" spans="1:40" x14ac:dyDescent="0.2">
      <c r="A86" t="s">
        <v>40</v>
      </c>
      <c r="D86" s="19"/>
      <c r="L86" s="19">
        <f t="shared" si="8"/>
        <v>0</v>
      </c>
      <c r="M86" s="19">
        <f t="shared" si="8"/>
        <v>0</v>
      </c>
      <c r="N86" s="19">
        <f t="shared" si="8"/>
        <v>0</v>
      </c>
      <c r="O86" s="19">
        <f t="shared" si="8"/>
        <v>0</v>
      </c>
      <c r="P86" s="19">
        <f t="shared" si="8"/>
        <v>0</v>
      </c>
      <c r="Q86" s="19">
        <f t="shared" si="8"/>
        <v>0</v>
      </c>
      <c r="R86" s="19">
        <f t="shared" si="8"/>
        <v>0</v>
      </c>
      <c r="S86" s="19">
        <f t="shared" si="8"/>
        <v>0</v>
      </c>
      <c r="T86" s="19">
        <f t="shared" si="8"/>
        <v>0</v>
      </c>
      <c r="U86" s="19">
        <f t="shared" si="8"/>
        <v>0</v>
      </c>
      <c r="V86" s="19">
        <f t="shared" si="8"/>
        <v>0</v>
      </c>
      <c r="W86" s="19">
        <f t="shared" si="8"/>
        <v>0</v>
      </c>
      <c r="X86" s="19">
        <f t="shared" si="8"/>
        <v>0</v>
      </c>
      <c r="Y86" s="19">
        <f t="shared" si="8"/>
        <v>0</v>
      </c>
      <c r="Z86" s="19">
        <f t="shared" si="8"/>
        <v>0</v>
      </c>
      <c r="AA86" s="19">
        <f t="shared" si="8"/>
        <v>0</v>
      </c>
      <c r="AB86" s="19">
        <f t="shared" si="8"/>
        <v>0</v>
      </c>
      <c r="AC86" s="19">
        <f t="shared" si="9"/>
        <v>0</v>
      </c>
      <c r="AD86" s="19">
        <f t="shared" si="9"/>
        <v>0</v>
      </c>
      <c r="AE86" s="19">
        <f t="shared" si="9"/>
        <v>0</v>
      </c>
      <c r="AF86" s="19">
        <f t="shared" si="9"/>
        <v>0</v>
      </c>
      <c r="AG86" s="19">
        <f t="shared" si="9"/>
        <v>0</v>
      </c>
      <c r="AH86" s="19">
        <f t="shared" si="9"/>
        <v>0</v>
      </c>
      <c r="AI86" s="19">
        <f t="shared" si="9"/>
        <v>0</v>
      </c>
      <c r="AJ86" s="19">
        <f t="shared" si="9"/>
        <v>0</v>
      </c>
      <c r="AK86" s="19">
        <f t="shared" si="9"/>
        <v>0</v>
      </c>
      <c r="AL86" s="19">
        <f t="shared" si="9"/>
        <v>0</v>
      </c>
      <c r="AM86" s="19">
        <f t="shared" si="9"/>
        <v>0</v>
      </c>
      <c r="AN86" s="19">
        <f t="shared" si="9"/>
        <v>0</v>
      </c>
    </row>
    <row r="87" spans="1:40" x14ac:dyDescent="0.2">
      <c r="A87" t="s">
        <v>40</v>
      </c>
      <c r="D87" s="19"/>
      <c r="L87" s="19">
        <f t="shared" si="8"/>
        <v>0</v>
      </c>
      <c r="M87" s="19">
        <f t="shared" si="8"/>
        <v>0</v>
      </c>
      <c r="N87" s="19">
        <f t="shared" si="8"/>
        <v>0</v>
      </c>
      <c r="O87" s="19">
        <f t="shared" si="8"/>
        <v>0</v>
      </c>
      <c r="P87" s="19">
        <f t="shared" si="8"/>
        <v>0</v>
      </c>
      <c r="Q87" s="19">
        <f t="shared" si="8"/>
        <v>0</v>
      </c>
      <c r="R87" s="19">
        <f t="shared" si="8"/>
        <v>0</v>
      </c>
      <c r="S87" s="19">
        <f t="shared" si="8"/>
        <v>0</v>
      </c>
      <c r="T87" s="19">
        <f t="shared" si="8"/>
        <v>0</v>
      </c>
      <c r="U87" s="19">
        <f t="shared" si="8"/>
        <v>0</v>
      </c>
      <c r="V87" s="19">
        <f t="shared" si="8"/>
        <v>0</v>
      </c>
      <c r="W87" s="19">
        <f t="shared" si="8"/>
        <v>0</v>
      </c>
      <c r="X87" s="19">
        <f t="shared" si="8"/>
        <v>0</v>
      </c>
      <c r="Y87" s="19">
        <f t="shared" si="8"/>
        <v>0</v>
      </c>
      <c r="Z87" s="19">
        <f t="shared" si="8"/>
        <v>0</v>
      </c>
      <c r="AA87" s="19">
        <f t="shared" si="8"/>
        <v>0</v>
      </c>
      <c r="AB87" s="19">
        <f t="shared" si="8"/>
        <v>0</v>
      </c>
      <c r="AC87" s="19">
        <f t="shared" si="9"/>
        <v>0</v>
      </c>
      <c r="AD87" s="19">
        <f t="shared" si="9"/>
        <v>0</v>
      </c>
      <c r="AE87" s="19">
        <f t="shared" si="9"/>
        <v>0</v>
      </c>
      <c r="AF87" s="19">
        <f t="shared" si="9"/>
        <v>0</v>
      </c>
      <c r="AG87" s="19">
        <f t="shared" si="9"/>
        <v>0</v>
      </c>
      <c r="AH87" s="19">
        <f t="shared" si="9"/>
        <v>0</v>
      </c>
      <c r="AI87" s="19">
        <f t="shared" si="9"/>
        <v>0</v>
      </c>
      <c r="AJ87" s="19">
        <f t="shared" si="9"/>
        <v>0</v>
      </c>
      <c r="AK87" s="19">
        <f t="shared" si="9"/>
        <v>0</v>
      </c>
      <c r="AL87" s="19">
        <f t="shared" si="9"/>
        <v>0</v>
      </c>
      <c r="AM87" s="19">
        <f t="shared" si="9"/>
        <v>0</v>
      </c>
      <c r="AN87" s="19">
        <f t="shared" si="9"/>
        <v>0</v>
      </c>
    </row>
    <row r="88" spans="1:40" x14ac:dyDescent="0.2">
      <c r="A88" t="s">
        <v>40</v>
      </c>
      <c r="D88" s="19"/>
      <c r="L88" s="19">
        <f t="shared" si="8"/>
        <v>0</v>
      </c>
      <c r="M88" s="19">
        <f t="shared" si="8"/>
        <v>0</v>
      </c>
      <c r="N88" s="19">
        <f t="shared" si="8"/>
        <v>0</v>
      </c>
      <c r="O88" s="19">
        <f t="shared" si="8"/>
        <v>0</v>
      </c>
      <c r="P88" s="19">
        <f t="shared" si="8"/>
        <v>0</v>
      </c>
      <c r="Q88" s="19">
        <f t="shared" si="8"/>
        <v>0</v>
      </c>
      <c r="R88" s="19">
        <f t="shared" si="8"/>
        <v>0</v>
      </c>
      <c r="S88" s="19">
        <f t="shared" si="8"/>
        <v>0</v>
      </c>
      <c r="T88" s="19">
        <f t="shared" si="8"/>
        <v>0</v>
      </c>
      <c r="U88" s="19">
        <f t="shared" si="8"/>
        <v>0</v>
      </c>
      <c r="V88" s="19">
        <f t="shared" si="8"/>
        <v>0</v>
      </c>
      <c r="W88" s="19">
        <f t="shared" si="8"/>
        <v>0</v>
      </c>
      <c r="X88" s="19">
        <f t="shared" si="8"/>
        <v>0</v>
      </c>
      <c r="Y88" s="19">
        <f t="shared" si="8"/>
        <v>0</v>
      </c>
      <c r="Z88" s="19">
        <f t="shared" si="8"/>
        <v>0</v>
      </c>
      <c r="AA88" s="19">
        <f t="shared" si="8"/>
        <v>0</v>
      </c>
      <c r="AB88" s="19">
        <f t="shared" ref="K88:AC96" si="11">$D88</f>
        <v>0</v>
      </c>
      <c r="AC88" s="19">
        <f t="shared" si="11"/>
        <v>0</v>
      </c>
      <c r="AD88" s="19">
        <f t="shared" si="9"/>
        <v>0</v>
      </c>
      <c r="AE88" s="19">
        <f t="shared" si="9"/>
        <v>0</v>
      </c>
      <c r="AF88" s="19">
        <f t="shared" si="9"/>
        <v>0</v>
      </c>
      <c r="AG88" s="19">
        <f t="shared" si="9"/>
        <v>0</v>
      </c>
      <c r="AH88" s="19">
        <f t="shared" si="9"/>
        <v>0</v>
      </c>
      <c r="AI88" s="19">
        <f t="shared" si="9"/>
        <v>0</v>
      </c>
      <c r="AJ88" s="19">
        <f t="shared" si="9"/>
        <v>0</v>
      </c>
      <c r="AK88" s="19">
        <f t="shared" si="9"/>
        <v>0</v>
      </c>
      <c r="AL88" s="19">
        <f t="shared" si="9"/>
        <v>0</v>
      </c>
      <c r="AM88" s="19">
        <f t="shared" si="9"/>
        <v>0</v>
      </c>
      <c r="AN88" s="19">
        <f t="shared" si="9"/>
        <v>0</v>
      </c>
    </row>
    <row r="89" spans="1:40" x14ac:dyDescent="0.2">
      <c r="A89" t="s">
        <v>40</v>
      </c>
      <c r="D89" s="30"/>
      <c r="L89" s="19">
        <f t="shared" si="8"/>
        <v>0</v>
      </c>
      <c r="M89" s="19">
        <f t="shared" si="11"/>
        <v>0</v>
      </c>
      <c r="N89" s="19">
        <f t="shared" si="11"/>
        <v>0</v>
      </c>
      <c r="O89" s="19">
        <f t="shared" si="11"/>
        <v>0</v>
      </c>
      <c r="P89" s="19">
        <f t="shared" si="11"/>
        <v>0</v>
      </c>
      <c r="Q89" s="19">
        <f t="shared" si="11"/>
        <v>0</v>
      </c>
      <c r="R89" s="19">
        <f t="shared" si="11"/>
        <v>0</v>
      </c>
      <c r="S89" s="19">
        <f t="shared" si="11"/>
        <v>0</v>
      </c>
      <c r="T89" s="19">
        <f t="shared" si="11"/>
        <v>0</v>
      </c>
      <c r="U89" s="19">
        <f t="shared" si="11"/>
        <v>0</v>
      </c>
      <c r="V89" s="19">
        <f t="shared" si="11"/>
        <v>0</v>
      </c>
      <c r="W89" s="19">
        <f t="shared" si="11"/>
        <v>0</v>
      </c>
      <c r="X89" s="19">
        <f t="shared" si="11"/>
        <v>0</v>
      </c>
      <c r="Y89" s="19">
        <f t="shared" si="11"/>
        <v>0</v>
      </c>
      <c r="Z89" s="19">
        <f t="shared" si="11"/>
        <v>0</v>
      </c>
      <c r="AA89" s="19">
        <f t="shared" si="11"/>
        <v>0</v>
      </c>
      <c r="AB89" s="19">
        <f t="shared" si="11"/>
        <v>0</v>
      </c>
      <c r="AC89" s="19">
        <f t="shared" si="9"/>
        <v>0</v>
      </c>
      <c r="AD89" s="19">
        <f t="shared" si="9"/>
        <v>0</v>
      </c>
      <c r="AE89" s="19">
        <f t="shared" si="9"/>
        <v>0</v>
      </c>
      <c r="AF89" s="19">
        <f t="shared" si="9"/>
        <v>0</v>
      </c>
      <c r="AG89" s="19">
        <f t="shared" si="9"/>
        <v>0</v>
      </c>
      <c r="AH89" s="19">
        <f t="shared" si="9"/>
        <v>0</v>
      </c>
      <c r="AI89" s="19">
        <f t="shared" si="9"/>
        <v>0</v>
      </c>
      <c r="AJ89" s="19">
        <f t="shared" si="9"/>
        <v>0</v>
      </c>
      <c r="AK89" s="19">
        <f t="shared" si="9"/>
        <v>0</v>
      </c>
      <c r="AL89" s="19">
        <f t="shared" si="9"/>
        <v>0</v>
      </c>
      <c r="AM89" s="19">
        <f t="shared" si="9"/>
        <v>0</v>
      </c>
      <c r="AN89" s="19">
        <f t="shared" si="9"/>
        <v>0</v>
      </c>
    </row>
    <row r="90" spans="1:40" x14ac:dyDescent="0.2">
      <c r="A90" t="s">
        <v>40</v>
      </c>
      <c r="D90" s="30"/>
      <c r="L90" s="19">
        <f t="shared" si="8"/>
        <v>0</v>
      </c>
      <c r="M90" s="19">
        <f t="shared" si="11"/>
        <v>0</v>
      </c>
      <c r="N90" s="19">
        <f t="shared" si="11"/>
        <v>0</v>
      </c>
      <c r="O90" s="19">
        <f t="shared" si="11"/>
        <v>0</v>
      </c>
      <c r="P90" s="19">
        <f t="shared" si="11"/>
        <v>0</v>
      </c>
      <c r="Q90" s="19">
        <f t="shared" si="11"/>
        <v>0</v>
      </c>
      <c r="R90" s="19">
        <f t="shared" si="11"/>
        <v>0</v>
      </c>
      <c r="S90" s="19">
        <f t="shared" si="11"/>
        <v>0</v>
      </c>
      <c r="T90" s="19">
        <f t="shared" si="11"/>
        <v>0</v>
      </c>
      <c r="U90" s="19">
        <f t="shared" si="11"/>
        <v>0</v>
      </c>
      <c r="V90" s="19">
        <f t="shared" si="11"/>
        <v>0</v>
      </c>
      <c r="W90" s="19">
        <f t="shared" si="11"/>
        <v>0</v>
      </c>
      <c r="X90" s="19">
        <f t="shared" si="11"/>
        <v>0</v>
      </c>
      <c r="Y90" s="19">
        <f t="shared" si="11"/>
        <v>0</v>
      </c>
      <c r="Z90" s="19">
        <f t="shared" si="11"/>
        <v>0</v>
      </c>
      <c r="AA90" s="19">
        <f t="shared" si="11"/>
        <v>0</v>
      </c>
      <c r="AB90" s="19">
        <f t="shared" si="11"/>
        <v>0</v>
      </c>
      <c r="AC90" s="19">
        <f t="shared" si="9"/>
        <v>0</v>
      </c>
      <c r="AD90" s="19">
        <f t="shared" si="9"/>
        <v>0</v>
      </c>
      <c r="AE90" s="19">
        <f t="shared" si="9"/>
        <v>0</v>
      </c>
      <c r="AF90" s="19">
        <f t="shared" si="9"/>
        <v>0</v>
      </c>
      <c r="AG90" s="19">
        <f t="shared" si="9"/>
        <v>0</v>
      </c>
      <c r="AH90" s="19">
        <f t="shared" si="9"/>
        <v>0</v>
      </c>
      <c r="AI90" s="19">
        <f t="shared" si="9"/>
        <v>0</v>
      </c>
      <c r="AJ90" s="19">
        <f t="shared" si="9"/>
        <v>0</v>
      </c>
      <c r="AK90" s="19">
        <f t="shared" si="9"/>
        <v>0</v>
      </c>
      <c r="AL90" s="19">
        <f t="shared" si="9"/>
        <v>0</v>
      </c>
      <c r="AM90" s="19">
        <f t="shared" si="9"/>
        <v>0</v>
      </c>
      <c r="AN90" s="19">
        <f t="shared" si="9"/>
        <v>0</v>
      </c>
    </row>
    <row r="91" spans="1:40" x14ac:dyDescent="0.2">
      <c r="A91" t="s">
        <v>40</v>
      </c>
      <c r="D91" s="19"/>
      <c r="L91" s="19">
        <f t="shared" si="8"/>
        <v>0</v>
      </c>
      <c r="M91" s="19">
        <f t="shared" si="11"/>
        <v>0</v>
      </c>
      <c r="N91" s="19">
        <f t="shared" si="11"/>
        <v>0</v>
      </c>
      <c r="O91" s="19">
        <f t="shared" si="11"/>
        <v>0</v>
      </c>
      <c r="P91" s="19">
        <f t="shared" si="11"/>
        <v>0</v>
      </c>
      <c r="Q91" s="19">
        <f t="shared" si="11"/>
        <v>0</v>
      </c>
      <c r="R91" s="19">
        <f t="shared" si="11"/>
        <v>0</v>
      </c>
      <c r="S91" s="19">
        <f t="shared" si="11"/>
        <v>0</v>
      </c>
      <c r="T91" s="19">
        <f t="shared" si="11"/>
        <v>0</v>
      </c>
      <c r="U91" s="19">
        <f t="shared" si="11"/>
        <v>0</v>
      </c>
      <c r="V91" s="19">
        <f t="shared" si="11"/>
        <v>0</v>
      </c>
      <c r="W91" s="19">
        <f t="shared" si="11"/>
        <v>0</v>
      </c>
      <c r="X91" s="19">
        <f t="shared" si="11"/>
        <v>0</v>
      </c>
      <c r="Y91" s="19">
        <f t="shared" si="11"/>
        <v>0</v>
      </c>
      <c r="Z91" s="19">
        <f t="shared" si="11"/>
        <v>0</v>
      </c>
      <c r="AA91" s="19">
        <f t="shared" si="11"/>
        <v>0</v>
      </c>
      <c r="AB91" s="19">
        <f t="shared" si="11"/>
        <v>0</v>
      </c>
      <c r="AC91" s="19">
        <f t="shared" si="9"/>
        <v>0</v>
      </c>
      <c r="AD91" s="19">
        <f t="shared" si="9"/>
        <v>0</v>
      </c>
      <c r="AE91" s="19">
        <f t="shared" si="9"/>
        <v>0</v>
      </c>
      <c r="AF91" s="19">
        <f t="shared" si="9"/>
        <v>0</v>
      </c>
      <c r="AG91" s="19">
        <f t="shared" si="9"/>
        <v>0</v>
      </c>
      <c r="AH91" s="19">
        <f t="shared" si="9"/>
        <v>0</v>
      </c>
      <c r="AI91" s="19">
        <f t="shared" si="9"/>
        <v>0</v>
      </c>
      <c r="AJ91" s="19">
        <f t="shared" si="9"/>
        <v>0</v>
      </c>
      <c r="AK91" s="19">
        <f t="shared" si="9"/>
        <v>0</v>
      </c>
      <c r="AL91" s="19">
        <f t="shared" si="9"/>
        <v>0</v>
      </c>
      <c r="AM91" s="19">
        <f t="shared" si="9"/>
        <v>0</v>
      </c>
      <c r="AN91" s="19">
        <f t="shared" si="9"/>
        <v>0</v>
      </c>
    </row>
    <row r="92" spans="1:40" x14ac:dyDescent="0.2">
      <c r="A92" t="s">
        <v>40</v>
      </c>
      <c r="D92" s="19"/>
      <c r="L92" s="19">
        <f t="shared" si="8"/>
        <v>0</v>
      </c>
      <c r="M92" s="19">
        <f t="shared" si="11"/>
        <v>0</v>
      </c>
      <c r="N92" s="19">
        <f t="shared" si="11"/>
        <v>0</v>
      </c>
      <c r="O92" s="19">
        <f t="shared" si="11"/>
        <v>0</v>
      </c>
      <c r="P92" s="19">
        <f t="shared" si="11"/>
        <v>0</v>
      </c>
      <c r="Q92" s="19">
        <f t="shared" si="11"/>
        <v>0</v>
      </c>
      <c r="R92" s="19">
        <f t="shared" si="11"/>
        <v>0</v>
      </c>
      <c r="S92" s="19">
        <f t="shared" si="11"/>
        <v>0</v>
      </c>
      <c r="T92" s="19">
        <f t="shared" si="11"/>
        <v>0</v>
      </c>
      <c r="U92" s="19">
        <f t="shared" si="11"/>
        <v>0</v>
      </c>
      <c r="V92" s="19">
        <f t="shared" si="11"/>
        <v>0</v>
      </c>
      <c r="W92" s="19">
        <f t="shared" si="11"/>
        <v>0</v>
      </c>
      <c r="X92" s="19">
        <f t="shared" si="11"/>
        <v>0</v>
      </c>
      <c r="Y92" s="19">
        <f t="shared" si="11"/>
        <v>0</v>
      </c>
      <c r="Z92" s="19">
        <f t="shared" si="11"/>
        <v>0</v>
      </c>
      <c r="AA92" s="19">
        <f t="shared" si="11"/>
        <v>0</v>
      </c>
      <c r="AB92" s="19">
        <f t="shared" si="11"/>
        <v>0</v>
      </c>
      <c r="AC92" s="19">
        <f t="shared" ref="AC92:AN95" si="12">$D92</f>
        <v>0</v>
      </c>
      <c r="AD92" s="19">
        <f t="shared" si="12"/>
        <v>0</v>
      </c>
      <c r="AE92" s="19">
        <f t="shared" si="12"/>
        <v>0</v>
      </c>
      <c r="AF92" s="19">
        <f t="shared" si="12"/>
        <v>0</v>
      </c>
      <c r="AG92" s="19">
        <f t="shared" si="12"/>
        <v>0</v>
      </c>
      <c r="AH92" s="19">
        <f t="shared" si="12"/>
        <v>0</v>
      </c>
      <c r="AI92" s="19">
        <f t="shared" si="12"/>
        <v>0</v>
      </c>
      <c r="AJ92" s="19">
        <f t="shared" si="12"/>
        <v>0</v>
      </c>
      <c r="AK92" s="19">
        <f t="shared" si="12"/>
        <v>0</v>
      </c>
      <c r="AL92" s="19">
        <f t="shared" si="12"/>
        <v>0</v>
      </c>
      <c r="AM92" s="19">
        <f t="shared" si="12"/>
        <v>0</v>
      </c>
      <c r="AN92" s="19">
        <f t="shared" si="12"/>
        <v>0</v>
      </c>
    </row>
    <row r="93" spans="1:40" x14ac:dyDescent="0.2">
      <c r="A93" t="s">
        <v>40</v>
      </c>
      <c r="D93" s="30"/>
      <c r="L93" s="19">
        <f t="shared" si="8"/>
        <v>0</v>
      </c>
      <c r="M93" s="19">
        <f t="shared" si="11"/>
        <v>0</v>
      </c>
      <c r="N93" s="19">
        <f t="shared" si="11"/>
        <v>0</v>
      </c>
      <c r="O93" s="19">
        <f t="shared" si="11"/>
        <v>0</v>
      </c>
      <c r="P93" s="19">
        <f t="shared" si="11"/>
        <v>0</v>
      </c>
      <c r="Q93" s="19">
        <f t="shared" si="11"/>
        <v>0</v>
      </c>
      <c r="R93" s="19">
        <f t="shared" si="11"/>
        <v>0</v>
      </c>
      <c r="S93" s="19">
        <f t="shared" si="11"/>
        <v>0</v>
      </c>
      <c r="T93" s="19">
        <f t="shared" si="11"/>
        <v>0</v>
      </c>
      <c r="U93" s="19">
        <f t="shared" si="11"/>
        <v>0</v>
      </c>
      <c r="V93" s="19">
        <f t="shared" si="11"/>
        <v>0</v>
      </c>
      <c r="W93" s="19">
        <f t="shared" si="11"/>
        <v>0</v>
      </c>
      <c r="X93" s="19">
        <f t="shared" si="11"/>
        <v>0</v>
      </c>
      <c r="Y93" s="19">
        <f t="shared" si="11"/>
        <v>0</v>
      </c>
      <c r="Z93" s="19">
        <f t="shared" si="11"/>
        <v>0</v>
      </c>
      <c r="AA93" s="19">
        <f t="shared" si="11"/>
        <v>0</v>
      </c>
      <c r="AB93" s="19">
        <f t="shared" si="11"/>
        <v>0</v>
      </c>
      <c r="AC93" s="19">
        <f t="shared" si="12"/>
        <v>0</v>
      </c>
      <c r="AD93" s="19">
        <f t="shared" si="12"/>
        <v>0</v>
      </c>
      <c r="AE93" s="19">
        <f t="shared" si="12"/>
        <v>0</v>
      </c>
      <c r="AF93" s="19">
        <f t="shared" si="12"/>
        <v>0</v>
      </c>
      <c r="AG93" s="19">
        <f t="shared" si="12"/>
        <v>0</v>
      </c>
      <c r="AH93" s="19">
        <f t="shared" si="12"/>
        <v>0</v>
      </c>
      <c r="AI93" s="19">
        <f t="shared" si="12"/>
        <v>0</v>
      </c>
      <c r="AJ93" s="19">
        <f t="shared" si="12"/>
        <v>0</v>
      </c>
      <c r="AK93" s="19">
        <f t="shared" si="12"/>
        <v>0</v>
      </c>
      <c r="AL93" s="19">
        <f t="shared" si="12"/>
        <v>0</v>
      </c>
      <c r="AM93" s="19">
        <f t="shared" si="12"/>
        <v>0</v>
      </c>
      <c r="AN93" s="19">
        <f t="shared" si="12"/>
        <v>0</v>
      </c>
    </row>
    <row r="94" spans="1:40" x14ac:dyDescent="0.2">
      <c r="A94" s="27" t="s">
        <v>40</v>
      </c>
      <c r="B94" s="27"/>
      <c r="D94" s="19"/>
      <c r="L94" s="19">
        <f t="shared" ref="L94" si="13">$D94</f>
        <v>0</v>
      </c>
      <c r="M94" s="19">
        <f t="shared" si="11"/>
        <v>0</v>
      </c>
      <c r="N94" s="19">
        <f t="shared" si="11"/>
        <v>0</v>
      </c>
      <c r="O94" s="19">
        <f t="shared" si="11"/>
        <v>0</v>
      </c>
      <c r="P94" s="19">
        <f t="shared" si="11"/>
        <v>0</v>
      </c>
      <c r="Q94" s="19">
        <f t="shared" si="11"/>
        <v>0</v>
      </c>
      <c r="R94" s="19">
        <f t="shared" si="11"/>
        <v>0</v>
      </c>
      <c r="S94" s="19">
        <f t="shared" si="11"/>
        <v>0</v>
      </c>
      <c r="T94" s="19">
        <f t="shared" si="11"/>
        <v>0</v>
      </c>
      <c r="U94" s="19">
        <f t="shared" si="11"/>
        <v>0</v>
      </c>
      <c r="V94" s="19">
        <f t="shared" si="11"/>
        <v>0</v>
      </c>
      <c r="W94" s="19">
        <f t="shared" si="11"/>
        <v>0</v>
      </c>
      <c r="X94" s="19">
        <f t="shared" si="11"/>
        <v>0</v>
      </c>
      <c r="Y94" s="19">
        <f t="shared" si="11"/>
        <v>0</v>
      </c>
      <c r="Z94" s="19">
        <f t="shared" si="11"/>
        <v>0</v>
      </c>
      <c r="AA94" s="19">
        <f t="shared" si="11"/>
        <v>0</v>
      </c>
      <c r="AB94" s="19">
        <f t="shared" si="11"/>
        <v>0</v>
      </c>
      <c r="AC94" s="19">
        <f t="shared" si="12"/>
        <v>0</v>
      </c>
      <c r="AD94" s="19">
        <f t="shared" si="12"/>
        <v>0</v>
      </c>
      <c r="AE94" s="19">
        <f t="shared" si="12"/>
        <v>0</v>
      </c>
      <c r="AF94" s="19">
        <f t="shared" si="12"/>
        <v>0</v>
      </c>
      <c r="AG94" s="19">
        <f t="shared" si="12"/>
        <v>0</v>
      </c>
      <c r="AH94" s="19">
        <f t="shared" si="12"/>
        <v>0</v>
      </c>
      <c r="AI94" s="19">
        <f t="shared" si="12"/>
        <v>0</v>
      </c>
      <c r="AJ94" s="19">
        <f t="shared" si="12"/>
        <v>0</v>
      </c>
      <c r="AK94" s="19">
        <f t="shared" si="12"/>
        <v>0</v>
      </c>
      <c r="AL94" s="19">
        <f t="shared" si="12"/>
        <v>0</v>
      </c>
      <c r="AM94" s="19">
        <f t="shared" si="12"/>
        <v>0</v>
      </c>
      <c r="AN94" s="19">
        <f t="shared" si="12"/>
        <v>0</v>
      </c>
    </row>
    <row r="95" spans="1:40" x14ac:dyDescent="0.2">
      <c r="A95" s="27" t="s">
        <v>40</v>
      </c>
      <c r="B95" s="33"/>
      <c r="D95" s="19"/>
      <c r="L95" s="19"/>
      <c r="M95" s="19"/>
      <c r="N95" s="19"/>
      <c r="O95" s="19">
        <f t="shared" si="11"/>
        <v>0</v>
      </c>
      <c r="P95" s="19">
        <f t="shared" si="11"/>
        <v>0</v>
      </c>
      <c r="Q95" s="19">
        <f t="shared" si="11"/>
        <v>0</v>
      </c>
      <c r="R95" s="19">
        <f t="shared" si="11"/>
        <v>0</v>
      </c>
      <c r="S95" s="19">
        <f t="shared" si="11"/>
        <v>0</v>
      </c>
      <c r="T95" s="19">
        <f t="shared" si="11"/>
        <v>0</v>
      </c>
      <c r="U95" s="19">
        <f t="shared" si="11"/>
        <v>0</v>
      </c>
      <c r="V95" s="19">
        <f t="shared" si="11"/>
        <v>0</v>
      </c>
      <c r="W95" s="19">
        <f t="shared" si="11"/>
        <v>0</v>
      </c>
      <c r="X95" s="19">
        <f t="shared" si="11"/>
        <v>0</v>
      </c>
      <c r="Y95" s="19">
        <f t="shared" si="11"/>
        <v>0</v>
      </c>
      <c r="Z95" s="19">
        <f t="shared" si="11"/>
        <v>0</v>
      </c>
      <c r="AA95" s="19">
        <f t="shared" si="11"/>
        <v>0</v>
      </c>
      <c r="AB95" s="19">
        <f t="shared" si="11"/>
        <v>0</v>
      </c>
      <c r="AC95" s="19">
        <f t="shared" si="12"/>
        <v>0</v>
      </c>
      <c r="AD95" s="19">
        <f t="shared" si="12"/>
        <v>0</v>
      </c>
      <c r="AE95" s="19">
        <f t="shared" si="12"/>
        <v>0</v>
      </c>
      <c r="AF95" s="19">
        <f t="shared" si="12"/>
        <v>0</v>
      </c>
      <c r="AG95" s="19">
        <f t="shared" si="12"/>
        <v>0</v>
      </c>
      <c r="AH95" s="19">
        <f t="shared" si="12"/>
        <v>0</v>
      </c>
      <c r="AI95" s="19">
        <f t="shared" si="12"/>
        <v>0</v>
      </c>
      <c r="AJ95" s="19">
        <f t="shared" si="12"/>
        <v>0</v>
      </c>
      <c r="AK95" s="19">
        <f t="shared" si="12"/>
        <v>0</v>
      </c>
      <c r="AL95" s="19">
        <f t="shared" si="12"/>
        <v>0</v>
      </c>
      <c r="AM95" s="19">
        <f t="shared" si="12"/>
        <v>0</v>
      </c>
      <c r="AN95" s="19">
        <f t="shared" si="12"/>
        <v>0</v>
      </c>
    </row>
    <row r="96" spans="1:40" x14ac:dyDescent="0.2">
      <c r="A96" s="27" t="s">
        <v>40</v>
      </c>
      <c r="B96" s="33" t="s">
        <v>82</v>
      </c>
      <c r="C96">
        <v>1</v>
      </c>
      <c r="D96" s="19"/>
      <c r="K96" s="19">
        <f t="shared" si="11"/>
        <v>0</v>
      </c>
      <c r="M96" s="19"/>
      <c r="N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40" s="23" customFormat="1" ht="17" thickBot="1" x14ac:dyDescent="0.25">
      <c r="A97" s="26" t="s">
        <v>43</v>
      </c>
      <c r="B97" s="23" t="s">
        <v>44</v>
      </c>
      <c r="C97" s="24">
        <v>0.4</v>
      </c>
      <c r="E97" s="25">
        <f t="shared" ref="E97:AN97" si="14">SUM(E76:E94)*$C$97</f>
        <v>0</v>
      </c>
      <c r="F97" s="25">
        <f t="shared" si="14"/>
        <v>0</v>
      </c>
      <c r="G97" s="25">
        <f t="shared" si="14"/>
        <v>0</v>
      </c>
      <c r="H97" s="25">
        <f t="shared" si="14"/>
        <v>0</v>
      </c>
      <c r="I97" s="25">
        <f t="shared" si="14"/>
        <v>0</v>
      </c>
      <c r="J97" s="25">
        <f t="shared" si="14"/>
        <v>0</v>
      </c>
      <c r="K97" s="25">
        <f t="shared" si="14"/>
        <v>0</v>
      </c>
      <c r="L97" s="25">
        <f t="shared" si="14"/>
        <v>224000</v>
      </c>
      <c r="M97" s="25">
        <f t="shared" si="14"/>
        <v>224000</v>
      </c>
      <c r="N97" s="25">
        <f t="shared" si="14"/>
        <v>224000</v>
      </c>
      <c r="O97" s="25">
        <f t="shared" si="14"/>
        <v>224000</v>
      </c>
      <c r="P97" s="25">
        <f t="shared" si="14"/>
        <v>224000</v>
      </c>
      <c r="Q97" s="25">
        <f t="shared" si="14"/>
        <v>224000</v>
      </c>
      <c r="R97" s="25">
        <f t="shared" si="14"/>
        <v>224000</v>
      </c>
      <c r="S97" s="25">
        <f t="shared" si="14"/>
        <v>224000</v>
      </c>
      <c r="T97" s="25">
        <f t="shared" si="14"/>
        <v>224000</v>
      </c>
      <c r="U97" s="25">
        <f t="shared" si="14"/>
        <v>224000</v>
      </c>
      <c r="V97" s="25">
        <f t="shared" si="14"/>
        <v>224000</v>
      </c>
      <c r="W97" s="25">
        <f t="shared" si="14"/>
        <v>224000</v>
      </c>
      <c r="X97" s="25">
        <f t="shared" si="14"/>
        <v>224000</v>
      </c>
      <c r="Y97" s="25">
        <f t="shared" si="14"/>
        <v>224000</v>
      </c>
      <c r="Z97" s="25">
        <f t="shared" si="14"/>
        <v>224000</v>
      </c>
      <c r="AA97" s="25">
        <f t="shared" si="14"/>
        <v>224000</v>
      </c>
      <c r="AB97" s="25">
        <f t="shared" si="14"/>
        <v>224000</v>
      </c>
      <c r="AC97" s="25">
        <f t="shared" si="14"/>
        <v>224000</v>
      </c>
      <c r="AD97" s="25">
        <f t="shared" si="14"/>
        <v>224000</v>
      </c>
      <c r="AE97" s="25">
        <f t="shared" si="14"/>
        <v>224000</v>
      </c>
      <c r="AF97" s="25">
        <f t="shared" si="14"/>
        <v>224000</v>
      </c>
      <c r="AG97" s="25">
        <f t="shared" si="14"/>
        <v>224000</v>
      </c>
      <c r="AH97" s="25">
        <f t="shared" si="14"/>
        <v>224000</v>
      </c>
      <c r="AI97" s="25">
        <f t="shared" si="14"/>
        <v>224000</v>
      </c>
      <c r="AJ97" s="25">
        <f t="shared" si="14"/>
        <v>224000</v>
      </c>
      <c r="AK97" s="25">
        <f t="shared" si="14"/>
        <v>224000</v>
      </c>
      <c r="AL97" s="25">
        <f t="shared" si="14"/>
        <v>224000</v>
      </c>
      <c r="AM97" s="25">
        <f t="shared" si="14"/>
        <v>224000</v>
      </c>
      <c r="AN97" s="25">
        <f t="shared" si="14"/>
        <v>224000</v>
      </c>
    </row>
    <row r="98" spans="1:40" s="6" customFormat="1" ht="17" thickBot="1" x14ac:dyDescent="0.25">
      <c r="A98" s="20" t="s">
        <v>42</v>
      </c>
      <c r="E98" s="21">
        <f t="shared" ref="E98:AN98" si="15">SUM(E76:E97)</f>
        <v>0</v>
      </c>
      <c r="F98" s="21">
        <f t="shared" si="15"/>
        <v>0</v>
      </c>
      <c r="G98" s="21">
        <f t="shared" si="15"/>
        <v>0</v>
      </c>
      <c r="H98" s="21">
        <f t="shared" si="15"/>
        <v>0</v>
      </c>
      <c r="I98" s="21">
        <f t="shared" si="15"/>
        <v>0</v>
      </c>
      <c r="J98" s="21">
        <f t="shared" si="15"/>
        <v>0</v>
      </c>
      <c r="K98" s="21">
        <f t="shared" si="15"/>
        <v>0</v>
      </c>
      <c r="L98" s="21">
        <f t="shared" si="15"/>
        <v>784000</v>
      </c>
      <c r="M98" s="21">
        <f t="shared" si="15"/>
        <v>784000</v>
      </c>
      <c r="N98" s="21">
        <f t="shared" si="15"/>
        <v>784000</v>
      </c>
      <c r="O98" s="21">
        <f t="shared" si="15"/>
        <v>784000</v>
      </c>
      <c r="P98" s="21">
        <f t="shared" si="15"/>
        <v>784000</v>
      </c>
      <c r="Q98" s="21">
        <f t="shared" si="15"/>
        <v>784000</v>
      </c>
      <c r="R98" s="21">
        <f t="shared" si="15"/>
        <v>784000</v>
      </c>
      <c r="S98" s="21">
        <f t="shared" si="15"/>
        <v>784000</v>
      </c>
      <c r="T98" s="21">
        <f t="shared" si="15"/>
        <v>784000</v>
      </c>
      <c r="U98" s="21">
        <f t="shared" si="15"/>
        <v>784000</v>
      </c>
      <c r="V98" s="21">
        <f t="shared" si="15"/>
        <v>784000</v>
      </c>
      <c r="W98" s="21">
        <f t="shared" si="15"/>
        <v>784000</v>
      </c>
      <c r="X98" s="21">
        <f t="shared" si="15"/>
        <v>784000</v>
      </c>
      <c r="Y98" s="21">
        <f t="shared" si="15"/>
        <v>784000</v>
      </c>
      <c r="Z98" s="21">
        <f t="shared" si="15"/>
        <v>784000</v>
      </c>
      <c r="AA98" s="21">
        <f t="shared" si="15"/>
        <v>784000</v>
      </c>
      <c r="AB98" s="21">
        <f t="shared" si="15"/>
        <v>784000</v>
      </c>
      <c r="AC98" s="21">
        <f t="shared" si="15"/>
        <v>784000</v>
      </c>
      <c r="AD98" s="21">
        <f t="shared" si="15"/>
        <v>784000</v>
      </c>
      <c r="AE98" s="21">
        <f t="shared" si="15"/>
        <v>784000</v>
      </c>
      <c r="AF98" s="21">
        <f t="shared" si="15"/>
        <v>784000</v>
      </c>
      <c r="AG98" s="21">
        <f t="shared" si="15"/>
        <v>784000</v>
      </c>
      <c r="AH98" s="21">
        <f t="shared" si="15"/>
        <v>784000</v>
      </c>
      <c r="AI98" s="21">
        <f t="shared" si="15"/>
        <v>784000</v>
      </c>
      <c r="AJ98" s="21">
        <f t="shared" si="15"/>
        <v>784000</v>
      </c>
      <c r="AK98" s="21">
        <f t="shared" si="15"/>
        <v>784000</v>
      </c>
      <c r="AL98" s="21">
        <f t="shared" si="15"/>
        <v>784000</v>
      </c>
      <c r="AM98" s="21">
        <f t="shared" si="15"/>
        <v>784000</v>
      </c>
      <c r="AN98" s="21">
        <f t="shared" si="15"/>
        <v>784000</v>
      </c>
    </row>
    <row r="99" spans="1:40" x14ac:dyDescent="0.2">
      <c r="A99" t="s">
        <v>26</v>
      </c>
      <c r="B99" t="s">
        <v>45</v>
      </c>
      <c r="D99" s="19">
        <v>20000</v>
      </c>
      <c r="J99" s="19">
        <f>D99</f>
        <v>20000</v>
      </c>
    </row>
    <row r="100" spans="1:40" x14ac:dyDescent="0.2">
      <c r="A100" t="s">
        <v>26</v>
      </c>
      <c r="B100" t="s">
        <v>46</v>
      </c>
      <c r="D100" s="19">
        <v>4000</v>
      </c>
      <c r="J100" s="19">
        <f t="shared" ref="J100:J104" si="16">D100</f>
        <v>4000</v>
      </c>
    </row>
    <row r="101" spans="1:40" x14ac:dyDescent="0.2">
      <c r="A101" t="s">
        <v>26</v>
      </c>
      <c r="B101" t="s">
        <v>47</v>
      </c>
      <c r="D101" s="19">
        <v>10000</v>
      </c>
      <c r="J101" s="19">
        <f t="shared" si="16"/>
        <v>10000</v>
      </c>
    </row>
    <row r="102" spans="1:40" x14ac:dyDescent="0.2">
      <c r="A102" t="s">
        <v>26</v>
      </c>
      <c r="B102" t="s">
        <v>226</v>
      </c>
      <c r="D102" s="19">
        <v>3500</v>
      </c>
      <c r="J102" s="19">
        <f>$D102</f>
        <v>3500</v>
      </c>
      <c r="K102" s="19">
        <f t="shared" ref="K102:AN102" si="17">$D102</f>
        <v>3500</v>
      </c>
      <c r="L102" s="19">
        <f t="shared" si="17"/>
        <v>3500</v>
      </c>
      <c r="M102" s="19">
        <f t="shared" si="17"/>
        <v>3500</v>
      </c>
      <c r="N102" s="19">
        <f t="shared" si="17"/>
        <v>3500</v>
      </c>
      <c r="O102" s="19">
        <f t="shared" si="17"/>
        <v>3500</v>
      </c>
      <c r="P102" s="19">
        <f t="shared" si="17"/>
        <v>3500</v>
      </c>
      <c r="Q102" s="19">
        <f t="shared" si="17"/>
        <v>3500</v>
      </c>
      <c r="R102" s="19">
        <f t="shared" si="17"/>
        <v>3500</v>
      </c>
      <c r="S102" s="19">
        <f t="shared" si="17"/>
        <v>3500</v>
      </c>
      <c r="T102" s="19">
        <f t="shared" si="17"/>
        <v>3500</v>
      </c>
      <c r="U102" s="19">
        <f t="shared" si="17"/>
        <v>3500</v>
      </c>
      <c r="V102" s="19">
        <f t="shared" si="17"/>
        <v>3500</v>
      </c>
      <c r="W102" s="19">
        <f t="shared" si="17"/>
        <v>3500</v>
      </c>
      <c r="X102" s="19">
        <f t="shared" si="17"/>
        <v>3500</v>
      </c>
      <c r="Y102" s="19">
        <f t="shared" si="17"/>
        <v>3500</v>
      </c>
      <c r="Z102" s="19">
        <f t="shared" si="17"/>
        <v>3500</v>
      </c>
      <c r="AA102" s="19">
        <f t="shared" si="17"/>
        <v>3500</v>
      </c>
      <c r="AB102" s="19">
        <f t="shared" si="17"/>
        <v>3500</v>
      </c>
      <c r="AC102" s="19">
        <f t="shared" si="17"/>
        <v>3500</v>
      </c>
      <c r="AD102" s="19">
        <f t="shared" si="17"/>
        <v>3500</v>
      </c>
      <c r="AE102" s="19">
        <f t="shared" si="17"/>
        <v>3500</v>
      </c>
      <c r="AF102" s="19">
        <f t="shared" si="17"/>
        <v>3500</v>
      </c>
      <c r="AG102" s="19">
        <f t="shared" si="17"/>
        <v>3500</v>
      </c>
      <c r="AH102" s="19">
        <f t="shared" si="17"/>
        <v>3500</v>
      </c>
      <c r="AI102" s="19">
        <f t="shared" si="17"/>
        <v>3500</v>
      </c>
      <c r="AJ102" s="19">
        <f t="shared" si="17"/>
        <v>3500</v>
      </c>
      <c r="AK102" s="19">
        <f t="shared" si="17"/>
        <v>3500</v>
      </c>
      <c r="AL102" s="19">
        <f t="shared" si="17"/>
        <v>3500</v>
      </c>
      <c r="AM102" s="19">
        <f t="shared" si="17"/>
        <v>3500</v>
      </c>
      <c r="AN102" s="19">
        <f t="shared" si="17"/>
        <v>3500</v>
      </c>
    </row>
    <row r="103" spans="1:40" x14ac:dyDescent="0.2">
      <c r="A103" t="s">
        <v>49</v>
      </c>
      <c r="B103" s="32" t="s">
        <v>58</v>
      </c>
      <c r="D103" s="29"/>
      <c r="J103" s="19">
        <f>D103</f>
        <v>0</v>
      </c>
    </row>
    <row r="104" spans="1:40" ht="17" thickBot="1" x14ac:dyDescent="0.25">
      <c r="A104" t="s">
        <v>49</v>
      </c>
      <c r="B104" s="32" t="s">
        <v>59</v>
      </c>
      <c r="D104" s="29"/>
      <c r="J104" s="19">
        <f t="shared" si="16"/>
        <v>0</v>
      </c>
    </row>
    <row r="105" spans="1:40" s="6" customFormat="1" ht="17" thickBot="1" x14ac:dyDescent="0.25">
      <c r="A105" s="20" t="s">
        <v>48</v>
      </c>
      <c r="E105" s="21">
        <f t="shared" ref="E105:AN105" si="18">SUM(E99:E104)</f>
        <v>0</v>
      </c>
      <c r="F105" s="21">
        <f t="shared" si="18"/>
        <v>0</v>
      </c>
      <c r="G105" s="21">
        <f t="shared" si="18"/>
        <v>0</v>
      </c>
      <c r="H105" s="21">
        <f t="shared" si="18"/>
        <v>0</v>
      </c>
      <c r="I105" s="21">
        <f t="shared" si="18"/>
        <v>0</v>
      </c>
      <c r="J105" s="21">
        <f t="shared" si="18"/>
        <v>37500</v>
      </c>
      <c r="K105" s="21">
        <f t="shared" si="18"/>
        <v>3500</v>
      </c>
      <c r="L105" s="21">
        <f t="shared" si="18"/>
        <v>3500</v>
      </c>
      <c r="M105" s="21">
        <f t="shared" si="18"/>
        <v>3500</v>
      </c>
      <c r="N105" s="21">
        <f t="shared" si="18"/>
        <v>3500</v>
      </c>
      <c r="O105" s="21">
        <f t="shared" si="18"/>
        <v>3500</v>
      </c>
      <c r="P105" s="21">
        <f t="shared" si="18"/>
        <v>3500</v>
      </c>
      <c r="Q105" s="21">
        <f t="shared" si="18"/>
        <v>3500</v>
      </c>
      <c r="R105" s="21">
        <f t="shared" si="18"/>
        <v>3500</v>
      </c>
      <c r="S105" s="21">
        <f t="shared" si="18"/>
        <v>3500</v>
      </c>
      <c r="T105" s="21">
        <f t="shared" si="18"/>
        <v>3500</v>
      </c>
      <c r="U105" s="21">
        <f t="shared" si="18"/>
        <v>3500</v>
      </c>
      <c r="V105" s="21">
        <f t="shared" si="18"/>
        <v>3500</v>
      </c>
      <c r="W105" s="21">
        <f t="shared" si="18"/>
        <v>3500</v>
      </c>
      <c r="X105" s="21">
        <f t="shared" si="18"/>
        <v>3500</v>
      </c>
      <c r="Y105" s="21">
        <f t="shared" si="18"/>
        <v>3500</v>
      </c>
      <c r="Z105" s="21">
        <f t="shared" si="18"/>
        <v>3500</v>
      </c>
      <c r="AA105" s="21">
        <f t="shared" si="18"/>
        <v>3500</v>
      </c>
      <c r="AB105" s="21">
        <f t="shared" si="18"/>
        <v>3500</v>
      </c>
      <c r="AC105" s="21">
        <f t="shared" si="18"/>
        <v>3500</v>
      </c>
      <c r="AD105" s="21">
        <f t="shared" si="18"/>
        <v>3500</v>
      </c>
      <c r="AE105" s="21">
        <f t="shared" si="18"/>
        <v>3500</v>
      </c>
      <c r="AF105" s="21">
        <f t="shared" si="18"/>
        <v>3500</v>
      </c>
      <c r="AG105" s="21">
        <f t="shared" si="18"/>
        <v>3500</v>
      </c>
      <c r="AH105" s="21">
        <f t="shared" si="18"/>
        <v>3500</v>
      </c>
      <c r="AI105" s="21">
        <f t="shared" si="18"/>
        <v>3500</v>
      </c>
      <c r="AJ105" s="21">
        <f t="shared" si="18"/>
        <v>3500</v>
      </c>
      <c r="AK105" s="21">
        <f t="shared" si="18"/>
        <v>3500</v>
      </c>
      <c r="AL105" s="21">
        <f t="shared" si="18"/>
        <v>3500</v>
      </c>
      <c r="AM105" s="21">
        <f t="shared" si="18"/>
        <v>3500</v>
      </c>
      <c r="AN105" s="21">
        <f t="shared" si="18"/>
        <v>3500</v>
      </c>
    </row>
    <row r="106" spans="1:40" x14ac:dyDescent="0.2">
      <c r="A106" t="s">
        <v>50</v>
      </c>
      <c r="B106" t="s">
        <v>60</v>
      </c>
      <c r="C106">
        <v>1</v>
      </c>
      <c r="D106" s="30">
        <v>1100000</v>
      </c>
      <c r="I106" s="19"/>
      <c r="J106" s="19"/>
      <c r="K106" s="19"/>
      <c r="L106" s="19"/>
      <c r="M106" s="19"/>
      <c r="N106" s="42">
        <f>$D106*$C$106</f>
        <v>1100000</v>
      </c>
      <c r="O106" s="19">
        <f>$D106*$C$106</f>
        <v>1100000</v>
      </c>
      <c r="P106" s="19">
        <f t="shared" ref="P106:AN106" si="19">$D106*$C$106</f>
        <v>1100000</v>
      </c>
      <c r="Q106" s="19">
        <f t="shared" si="19"/>
        <v>1100000</v>
      </c>
      <c r="R106" s="19">
        <f t="shared" si="19"/>
        <v>1100000</v>
      </c>
      <c r="S106" s="19">
        <f t="shared" si="19"/>
        <v>1100000</v>
      </c>
      <c r="T106" s="19">
        <f t="shared" si="19"/>
        <v>1100000</v>
      </c>
      <c r="U106" s="19">
        <f t="shared" si="19"/>
        <v>1100000</v>
      </c>
      <c r="V106" s="19">
        <f t="shared" si="19"/>
        <v>1100000</v>
      </c>
      <c r="W106" s="19">
        <f t="shared" si="19"/>
        <v>1100000</v>
      </c>
      <c r="X106" s="19">
        <f t="shared" si="19"/>
        <v>1100000</v>
      </c>
      <c r="Y106" s="19">
        <f t="shared" si="19"/>
        <v>1100000</v>
      </c>
      <c r="Z106" s="19">
        <f t="shared" si="19"/>
        <v>1100000</v>
      </c>
      <c r="AA106" s="19">
        <f t="shared" si="19"/>
        <v>1100000</v>
      </c>
      <c r="AB106" s="19">
        <f t="shared" si="19"/>
        <v>1100000</v>
      </c>
      <c r="AC106" s="19">
        <f t="shared" si="19"/>
        <v>1100000</v>
      </c>
      <c r="AD106" s="19">
        <f t="shared" si="19"/>
        <v>1100000</v>
      </c>
      <c r="AE106" s="19">
        <f t="shared" si="19"/>
        <v>1100000</v>
      </c>
      <c r="AF106" s="19">
        <f t="shared" si="19"/>
        <v>1100000</v>
      </c>
      <c r="AG106" s="19">
        <f t="shared" si="19"/>
        <v>1100000</v>
      </c>
      <c r="AH106" s="19">
        <f t="shared" si="19"/>
        <v>1100000</v>
      </c>
      <c r="AI106" s="19">
        <f t="shared" si="19"/>
        <v>1100000</v>
      </c>
      <c r="AJ106" s="19">
        <f t="shared" si="19"/>
        <v>1100000</v>
      </c>
      <c r="AK106" s="19">
        <f t="shared" si="19"/>
        <v>1100000</v>
      </c>
      <c r="AL106" s="19">
        <f t="shared" si="19"/>
        <v>1100000</v>
      </c>
      <c r="AM106" s="19">
        <f t="shared" si="19"/>
        <v>1100000</v>
      </c>
      <c r="AN106" s="19">
        <f t="shared" si="19"/>
        <v>1100000</v>
      </c>
    </row>
    <row r="107" spans="1:40" x14ac:dyDescent="0.2">
      <c r="A107" t="s">
        <v>50</v>
      </c>
      <c r="B107" t="s">
        <v>51</v>
      </c>
      <c r="D107" s="19"/>
      <c r="J107" s="19">
        <f>$D107</f>
        <v>0</v>
      </c>
      <c r="K107" s="19">
        <f t="shared" ref="K107:AC108" si="20">$D107</f>
        <v>0</v>
      </c>
      <c r="L107" s="19">
        <f t="shared" si="20"/>
        <v>0</v>
      </c>
      <c r="M107" s="19">
        <f t="shared" si="20"/>
        <v>0</v>
      </c>
      <c r="N107" s="19">
        <f t="shared" si="20"/>
        <v>0</v>
      </c>
      <c r="O107" s="19">
        <f t="shared" si="20"/>
        <v>0</v>
      </c>
      <c r="P107" s="19">
        <f t="shared" si="20"/>
        <v>0</v>
      </c>
      <c r="Q107" s="19">
        <f t="shared" si="20"/>
        <v>0</v>
      </c>
      <c r="R107" s="19">
        <f t="shared" si="20"/>
        <v>0</v>
      </c>
      <c r="S107" s="19">
        <f t="shared" si="20"/>
        <v>0</v>
      </c>
      <c r="T107" s="19">
        <f t="shared" si="20"/>
        <v>0</v>
      </c>
      <c r="U107" s="19">
        <f t="shared" si="20"/>
        <v>0</v>
      </c>
      <c r="V107" s="19">
        <f t="shared" si="20"/>
        <v>0</v>
      </c>
      <c r="W107" s="19">
        <f t="shared" si="20"/>
        <v>0</v>
      </c>
      <c r="X107" s="19">
        <f t="shared" si="20"/>
        <v>0</v>
      </c>
      <c r="Y107" s="19">
        <f t="shared" si="20"/>
        <v>0</v>
      </c>
      <c r="Z107" s="19">
        <f t="shared" si="20"/>
        <v>0</v>
      </c>
      <c r="AA107" s="19">
        <f t="shared" si="20"/>
        <v>0</v>
      </c>
      <c r="AB107" s="19">
        <f t="shared" si="20"/>
        <v>0</v>
      </c>
      <c r="AC107" s="19">
        <f t="shared" si="20"/>
        <v>0</v>
      </c>
      <c r="AD107" s="19">
        <f t="shared" ref="AC107:AN108" si="21">$D107</f>
        <v>0</v>
      </c>
      <c r="AE107" s="19">
        <f t="shared" si="21"/>
        <v>0</v>
      </c>
      <c r="AF107" s="19">
        <f t="shared" si="21"/>
        <v>0</v>
      </c>
      <c r="AG107" s="19">
        <f t="shared" si="21"/>
        <v>0</v>
      </c>
      <c r="AH107" s="19">
        <f t="shared" si="21"/>
        <v>0</v>
      </c>
      <c r="AI107" s="19">
        <f t="shared" si="21"/>
        <v>0</v>
      </c>
      <c r="AJ107" s="19">
        <f t="shared" si="21"/>
        <v>0</v>
      </c>
      <c r="AK107" s="19">
        <f t="shared" si="21"/>
        <v>0</v>
      </c>
      <c r="AL107" s="19">
        <f t="shared" si="21"/>
        <v>0</v>
      </c>
      <c r="AM107" s="19">
        <f t="shared" si="21"/>
        <v>0</v>
      </c>
      <c r="AN107" s="19">
        <f t="shared" si="21"/>
        <v>0</v>
      </c>
    </row>
    <row r="108" spans="1:40" x14ac:dyDescent="0.2">
      <c r="A108" t="s">
        <v>50</v>
      </c>
      <c r="B108" s="32" t="s">
        <v>53</v>
      </c>
      <c r="C108">
        <v>1</v>
      </c>
      <c r="D108" s="19">
        <v>10000</v>
      </c>
      <c r="L108" s="19">
        <f t="shared" si="20"/>
        <v>10000</v>
      </c>
      <c r="M108" s="19">
        <f t="shared" si="20"/>
        <v>10000</v>
      </c>
      <c r="N108" s="19">
        <f t="shared" si="20"/>
        <v>10000</v>
      </c>
      <c r="O108" s="19">
        <f t="shared" si="20"/>
        <v>10000</v>
      </c>
      <c r="P108" s="19">
        <f t="shared" si="20"/>
        <v>10000</v>
      </c>
      <c r="Q108" s="19">
        <f t="shared" si="20"/>
        <v>10000</v>
      </c>
      <c r="R108" s="19">
        <f t="shared" si="20"/>
        <v>10000</v>
      </c>
      <c r="S108" s="19">
        <f t="shared" si="20"/>
        <v>10000</v>
      </c>
      <c r="T108" s="19">
        <f t="shared" si="20"/>
        <v>10000</v>
      </c>
      <c r="U108" s="19">
        <f t="shared" si="20"/>
        <v>10000</v>
      </c>
      <c r="V108" s="19">
        <f t="shared" si="20"/>
        <v>10000</v>
      </c>
      <c r="W108" s="19">
        <f t="shared" si="20"/>
        <v>10000</v>
      </c>
      <c r="X108" s="19">
        <f t="shared" si="20"/>
        <v>10000</v>
      </c>
      <c r="Y108" s="19">
        <f t="shared" si="20"/>
        <v>10000</v>
      </c>
      <c r="Z108" s="19">
        <f t="shared" si="20"/>
        <v>10000</v>
      </c>
      <c r="AA108" s="19">
        <f t="shared" si="20"/>
        <v>10000</v>
      </c>
      <c r="AB108" s="19">
        <f t="shared" si="20"/>
        <v>10000</v>
      </c>
      <c r="AC108" s="19">
        <f t="shared" si="21"/>
        <v>10000</v>
      </c>
      <c r="AD108" s="19">
        <f t="shared" si="21"/>
        <v>10000</v>
      </c>
      <c r="AE108" s="19">
        <f t="shared" si="21"/>
        <v>10000</v>
      </c>
      <c r="AF108" s="19">
        <f t="shared" si="21"/>
        <v>10000</v>
      </c>
      <c r="AG108" s="19">
        <f t="shared" si="21"/>
        <v>10000</v>
      </c>
      <c r="AH108" s="19">
        <f t="shared" si="21"/>
        <v>10000</v>
      </c>
      <c r="AI108" s="19">
        <f t="shared" si="21"/>
        <v>10000</v>
      </c>
      <c r="AJ108" s="19">
        <f t="shared" si="21"/>
        <v>10000</v>
      </c>
      <c r="AK108" s="19">
        <f t="shared" si="21"/>
        <v>10000</v>
      </c>
      <c r="AL108" s="19">
        <f t="shared" si="21"/>
        <v>10000</v>
      </c>
      <c r="AM108" s="19">
        <f t="shared" si="21"/>
        <v>10000</v>
      </c>
      <c r="AN108" s="19">
        <f t="shared" si="21"/>
        <v>10000</v>
      </c>
    </row>
    <row r="109" spans="1:40" x14ac:dyDescent="0.2">
      <c r="A109" t="s">
        <v>50</v>
      </c>
      <c r="B109" t="s">
        <v>83</v>
      </c>
      <c r="C109">
        <v>1</v>
      </c>
      <c r="D109" s="19">
        <v>400000</v>
      </c>
      <c r="J109" s="19">
        <f>$C$109*$D$109</f>
        <v>400000</v>
      </c>
      <c r="K109" s="19">
        <f t="shared" ref="K109:M109" si="22">$C$109*$D$109</f>
        <v>400000</v>
      </c>
      <c r="L109" s="19">
        <f t="shared" si="22"/>
        <v>400000</v>
      </c>
      <c r="M109" s="42">
        <f t="shared" si="22"/>
        <v>400000</v>
      </c>
      <c r="N109" s="19"/>
    </row>
    <row r="110" spans="1:40" ht="17" thickBot="1" x14ac:dyDescent="0.25">
      <c r="A110" t="s">
        <v>50</v>
      </c>
    </row>
    <row r="111" spans="1:40" s="6" customFormat="1" ht="17" thickBot="1" x14ac:dyDescent="0.25">
      <c r="A111" s="20" t="s">
        <v>52</v>
      </c>
      <c r="E111" s="21">
        <f t="shared" ref="E111:AB111" si="23">SUM(E106:E110)</f>
        <v>0</v>
      </c>
      <c r="F111" s="21">
        <f t="shared" si="23"/>
        <v>0</v>
      </c>
      <c r="G111" s="21">
        <f t="shared" si="23"/>
        <v>0</v>
      </c>
      <c r="H111" s="21">
        <f t="shared" si="23"/>
        <v>0</v>
      </c>
      <c r="I111" s="21">
        <f t="shared" si="23"/>
        <v>0</v>
      </c>
      <c r="J111" s="21">
        <f t="shared" si="23"/>
        <v>400000</v>
      </c>
      <c r="K111" s="21">
        <f t="shared" si="23"/>
        <v>400000</v>
      </c>
      <c r="L111" s="21">
        <f t="shared" si="23"/>
        <v>410000</v>
      </c>
      <c r="M111" s="21">
        <f t="shared" si="23"/>
        <v>410000</v>
      </c>
      <c r="N111" s="21">
        <f t="shared" si="23"/>
        <v>1110000</v>
      </c>
      <c r="O111" s="21">
        <f t="shared" si="23"/>
        <v>1110000</v>
      </c>
      <c r="P111" s="21">
        <f t="shared" si="23"/>
        <v>1110000</v>
      </c>
      <c r="Q111" s="21">
        <f t="shared" si="23"/>
        <v>1110000</v>
      </c>
      <c r="R111" s="21">
        <f t="shared" si="23"/>
        <v>1110000</v>
      </c>
      <c r="S111" s="21">
        <f t="shared" si="23"/>
        <v>1110000</v>
      </c>
      <c r="T111" s="21">
        <f t="shared" si="23"/>
        <v>1110000</v>
      </c>
      <c r="U111" s="21">
        <f t="shared" si="23"/>
        <v>1110000</v>
      </c>
      <c r="V111" s="21">
        <f t="shared" si="23"/>
        <v>1110000</v>
      </c>
      <c r="W111" s="21">
        <f t="shared" si="23"/>
        <v>1110000</v>
      </c>
      <c r="X111" s="21">
        <f t="shared" si="23"/>
        <v>1110000</v>
      </c>
      <c r="Y111" s="21">
        <f t="shared" si="23"/>
        <v>1110000</v>
      </c>
      <c r="Z111" s="21">
        <f t="shared" si="23"/>
        <v>1110000</v>
      </c>
      <c r="AA111" s="21">
        <f t="shared" si="23"/>
        <v>1110000</v>
      </c>
      <c r="AB111" s="21">
        <f t="shared" si="23"/>
        <v>1110000</v>
      </c>
      <c r="AC111" s="21">
        <f t="shared" ref="AC111:AN111" si="24">SUM(AC106:AC110)</f>
        <v>1110000</v>
      </c>
      <c r="AD111" s="21">
        <f t="shared" si="24"/>
        <v>1110000</v>
      </c>
      <c r="AE111" s="21">
        <f t="shared" si="24"/>
        <v>1110000</v>
      </c>
      <c r="AF111" s="21">
        <f t="shared" si="24"/>
        <v>1110000</v>
      </c>
      <c r="AG111" s="21">
        <f t="shared" si="24"/>
        <v>1110000</v>
      </c>
      <c r="AH111" s="21">
        <f t="shared" si="24"/>
        <v>1110000</v>
      </c>
      <c r="AI111" s="21">
        <f t="shared" si="24"/>
        <v>1110000</v>
      </c>
      <c r="AJ111" s="21">
        <f t="shared" si="24"/>
        <v>1110000</v>
      </c>
      <c r="AK111" s="21">
        <f t="shared" si="24"/>
        <v>1110000</v>
      </c>
      <c r="AL111" s="21">
        <f t="shared" si="24"/>
        <v>1110000</v>
      </c>
      <c r="AM111" s="21">
        <f t="shared" si="24"/>
        <v>1110000</v>
      </c>
      <c r="AN111" s="21">
        <f t="shared" si="24"/>
        <v>1110000</v>
      </c>
    </row>
    <row r="112" spans="1:40" x14ac:dyDescent="0.2">
      <c r="A112" t="s">
        <v>54</v>
      </c>
      <c r="B112" s="28" t="s">
        <v>61</v>
      </c>
      <c r="D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0" x14ac:dyDescent="0.2">
      <c r="A113" t="s">
        <v>54</v>
      </c>
      <c r="B113" s="28" t="s">
        <v>227</v>
      </c>
      <c r="D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</row>
    <row r="114" spans="1:40" x14ac:dyDescent="0.2">
      <c r="A114" t="s">
        <v>54</v>
      </c>
      <c r="B114" s="28" t="s">
        <v>62</v>
      </c>
      <c r="D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:40" x14ac:dyDescent="0.2">
      <c r="A115" t="s">
        <v>54</v>
      </c>
      <c r="B115" s="28" t="s">
        <v>67</v>
      </c>
      <c r="D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:40" x14ac:dyDescent="0.2">
      <c r="J116" s="19"/>
    </row>
    <row r="117" spans="1:40" s="9" customFormat="1" x14ac:dyDescent="0.2">
      <c r="D117" s="40"/>
    </row>
    <row r="118" spans="1:40" s="9" customFormat="1" ht="17" thickBot="1" x14ac:dyDescent="0.25"/>
    <row r="119" spans="1:40" s="6" customFormat="1" ht="17" thickBot="1" x14ac:dyDescent="0.25">
      <c r="A119" s="20" t="s">
        <v>63</v>
      </c>
      <c r="E119" s="21">
        <f t="shared" ref="E119:K119" si="25">SUM(E112:E118)</f>
        <v>0</v>
      </c>
      <c r="F119" s="21">
        <f t="shared" si="25"/>
        <v>0</v>
      </c>
      <c r="G119" s="21">
        <f t="shared" si="25"/>
        <v>0</v>
      </c>
      <c r="H119" s="21">
        <f t="shared" si="25"/>
        <v>0</v>
      </c>
      <c r="I119" s="21">
        <f t="shared" si="25"/>
        <v>0</v>
      </c>
      <c r="J119" s="21">
        <f t="shared" si="25"/>
        <v>0</v>
      </c>
      <c r="K119" s="21">
        <f t="shared" si="25"/>
        <v>0</v>
      </c>
      <c r="L119" s="21">
        <f t="shared" ref="L119:AN119" si="26">SUM(L112:L116)</f>
        <v>0</v>
      </c>
      <c r="M119" s="21">
        <f t="shared" si="26"/>
        <v>0</v>
      </c>
      <c r="N119" s="21">
        <f t="shared" si="26"/>
        <v>0</v>
      </c>
      <c r="O119" s="21">
        <f t="shared" si="26"/>
        <v>0</v>
      </c>
      <c r="P119" s="21">
        <f t="shared" si="26"/>
        <v>0</v>
      </c>
      <c r="Q119" s="21">
        <f t="shared" si="26"/>
        <v>0</v>
      </c>
      <c r="R119" s="21">
        <f t="shared" si="26"/>
        <v>0</v>
      </c>
      <c r="S119" s="21">
        <f t="shared" si="26"/>
        <v>0</v>
      </c>
      <c r="T119" s="21">
        <f t="shared" si="26"/>
        <v>0</v>
      </c>
      <c r="U119" s="21">
        <f t="shared" si="26"/>
        <v>0</v>
      </c>
      <c r="V119" s="21">
        <f t="shared" si="26"/>
        <v>0</v>
      </c>
      <c r="W119" s="21">
        <f t="shared" si="26"/>
        <v>0</v>
      </c>
      <c r="X119" s="21">
        <f t="shared" si="26"/>
        <v>0</v>
      </c>
      <c r="Y119" s="21">
        <f t="shared" si="26"/>
        <v>0</v>
      </c>
      <c r="Z119" s="21">
        <f t="shared" si="26"/>
        <v>0</v>
      </c>
      <c r="AA119" s="21">
        <f t="shared" si="26"/>
        <v>0</v>
      </c>
      <c r="AB119" s="21">
        <f t="shared" si="26"/>
        <v>0</v>
      </c>
      <c r="AC119" s="21">
        <f t="shared" si="26"/>
        <v>0</v>
      </c>
      <c r="AD119" s="21">
        <f t="shared" si="26"/>
        <v>0</v>
      </c>
      <c r="AE119" s="21">
        <f t="shared" si="26"/>
        <v>0</v>
      </c>
      <c r="AF119" s="21">
        <f t="shared" si="26"/>
        <v>0</v>
      </c>
      <c r="AG119" s="21">
        <f t="shared" si="26"/>
        <v>0</v>
      </c>
      <c r="AH119" s="21">
        <f t="shared" si="26"/>
        <v>0</v>
      </c>
      <c r="AI119" s="21">
        <f t="shared" si="26"/>
        <v>0</v>
      </c>
      <c r="AJ119" s="21">
        <f t="shared" si="26"/>
        <v>0</v>
      </c>
      <c r="AK119" s="21">
        <f t="shared" si="26"/>
        <v>0</v>
      </c>
      <c r="AL119" s="21">
        <f t="shared" si="26"/>
        <v>0</v>
      </c>
      <c r="AM119" s="21">
        <f t="shared" si="26"/>
        <v>0</v>
      </c>
      <c r="AN119" s="21">
        <f t="shared" si="26"/>
        <v>0</v>
      </c>
    </row>
    <row r="120" spans="1:40" x14ac:dyDescent="0.2">
      <c r="A120" t="s">
        <v>69</v>
      </c>
      <c r="B120" s="32" t="s">
        <v>175</v>
      </c>
      <c r="D120" s="19"/>
      <c r="E120" s="19"/>
      <c r="F120" s="19"/>
      <c r="G120" s="19"/>
      <c r="H120" s="19"/>
      <c r="I120" s="19"/>
      <c r="J120" s="19">
        <v>1500000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x14ac:dyDescent="0.2">
      <c r="A121" t="s">
        <v>69</v>
      </c>
      <c r="B121" s="32" t="s">
        <v>68</v>
      </c>
      <c r="D121" s="19">
        <v>150000</v>
      </c>
      <c r="E121" s="19"/>
      <c r="F121" s="19"/>
      <c r="G121" s="19"/>
      <c r="H121" s="19"/>
      <c r="I121" s="19"/>
      <c r="J121" s="19">
        <f t="shared" ref="J121:J123" si="27">D121</f>
        <v>150000</v>
      </c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</row>
    <row r="122" spans="1:40" x14ac:dyDescent="0.2">
      <c r="A122" t="s">
        <v>69</v>
      </c>
      <c r="B122" s="32" t="s">
        <v>70</v>
      </c>
      <c r="D122" s="19">
        <v>50000</v>
      </c>
      <c r="E122" s="19"/>
      <c r="F122" s="19"/>
      <c r="G122" s="19"/>
      <c r="H122" s="19"/>
      <c r="I122" s="19"/>
      <c r="J122" s="19">
        <f t="shared" si="27"/>
        <v>50000</v>
      </c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</row>
    <row r="123" spans="1:40" x14ac:dyDescent="0.2">
      <c r="A123" t="s">
        <v>69</v>
      </c>
      <c r="B123" s="32" t="s">
        <v>71</v>
      </c>
      <c r="D123" s="19">
        <v>15000</v>
      </c>
      <c r="E123" s="19"/>
      <c r="F123" s="19"/>
      <c r="G123" s="19"/>
      <c r="H123" s="19"/>
      <c r="I123" s="19"/>
      <c r="J123" s="19">
        <f t="shared" si="27"/>
        <v>15000</v>
      </c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x14ac:dyDescent="0.2">
      <c r="A124" t="s">
        <v>69</v>
      </c>
      <c r="B124" s="32" t="s">
        <v>218</v>
      </c>
      <c r="D124" s="19">
        <v>2500000</v>
      </c>
      <c r="E124" s="19"/>
      <c r="F124" s="19"/>
      <c r="G124" s="19"/>
      <c r="H124" s="19"/>
      <c r="I124" s="19"/>
      <c r="K124" s="19"/>
      <c r="L124" s="19">
        <f>D124</f>
        <v>2500000</v>
      </c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</row>
    <row r="125" spans="1:40" x14ac:dyDescent="0.2">
      <c r="A125" t="s">
        <v>69</v>
      </c>
      <c r="B125" s="32" t="s">
        <v>176</v>
      </c>
      <c r="D125" s="19">
        <v>150000</v>
      </c>
      <c r="E125" s="19"/>
      <c r="F125" s="19"/>
      <c r="G125" s="19"/>
      <c r="H125" s="19"/>
      <c r="I125" s="19"/>
      <c r="J125" s="19"/>
      <c r="K125" s="19">
        <f>$D$125</f>
        <v>150000</v>
      </c>
      <c r="L125" s="19">
        <f t="shared" ref="L125:AA125" si="28">$D$125</f>
        <v>150000</v>
      </c>
      <c r="M125" s="19">
        <f t="shared" si="28"/>
        <v>150000</v>
      </c>
      <c r="N125" s="19">
        <f t="shared" si="28"/>
        <v>150000</v>
      </c>
      <c r="O125" s="19">
        <f t="shared" si="28"/>
        <v>150000</v>
      </c>
      <c r="P125" s="19">
        <f t="shared" si="28"/>
        <v>150000</v>
      </c>
      <c r="Q125" s="19">
        <f t="shared" si="28"/>
        <v>150000</v>
      </c>
      <c r="R125" s="19">
        <f t="shared" si="28"/>
        <v>150000</v>
      </c>
      <c r="S125" s="19">
        <f t="shared" si="28"/>
        <v>150000</v>
      </c>
      <c r="T125" s="19">
        <f t="shared" si="28"/>
        <v>150000</v>
      </c>
      <c r="U125" s="19">
        <f t="shared" si="28"/>
        <v>150000</v>
      </c>
      <c r="V125" s="19">
        <f t="shared" si="28"/>
        <v>150000</v>
      </c>
      <c r="W125" s="19">
        <f t="shared" si="28"/>
        <v>150000</v>
      </c>
      <c r="X125" s="19">
        <f t="shared" si="28"/>
        <v>150000</v>
      </c>
      <c r="Y125" s="19">
        <f t="shared" si="28"/>
        <v>150000</v>
      </c>
      <c r="Z125" s="19">
        <f t="shared" si="28"/>
        <v>150000</v>
      </c>
      <c r="AA125" s="19">
        <f t="shared" si="28"/>
        <v>150000</v>
      </c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</row>
    <row r="126" spans="1:40" x14ac:dyDescent="0.2">
      <c r="A126" t="s">
        <v>69</v>
      </c>
      <c r="B126" s="32" t="s">
        <v>204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</row>
    <row r="127" spans="1:40" ht="17" thickBot="1" x14ac:dyDescent="0.25"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</row>
    <row r="128" spans="1:40" s="6" customFormat="1" ht="17" thickBot="1" x14ac:dyDescent="0.25">
      <c r="A128" s="20" t="s">
        <v>72</v>
      </c>
      <c r="E128" s="21">
        <f t="shared" ref="E128:AN128" si="29">SUM(E120:E127)</f>
        <v>0</v>
      </c>
      <c r="F128" s="21">
        <f t="shared" si="29"/>
        <v>0</v>
      </c>
      <c r="G128" s="21">
        <f t="shared" si="29"/>
        <v>0</v>
      </c>
      <c r="H128" s="21">
        <f t="shared" si="29"/>
        <v>0</v>
      </c>
      <c r="I128" s="21">
        <f t="shared" si="29"/>
        <v>0</v>
      </c>
      <c r="J128" s="21">
        <f t="shared" si="29"/>
        <v>1715000</v>
      </c>
      <c r="K128" s="21">
        <f t="shared" si="29"/>
        <v>150000</v>
      </c>
      <c r="L128" s="21">
        <f t="shared" si="29"/>
        <v>2650000</v>
      </c>
      <c r="M128" s="21">
        <f t="shared" si="29"/>
        <v>150000</v>
      </c>
      <c r="N128" s="21">
        <f t="shared" si="29"/>
        <v>150000</v>
      </c>
      <c r="O128" s="21">
        <f t="shared" si="29"/>
        <v>150000</v>
      </c>
      <c r="P128" s="21">
        <f t="shared" si="29"/>
        <v>150000</v>
      </c>
      <c r="Q128" s="21">
        <f t="shared" si="29"/>
        <v>150000</v>
      </c>
      <c r="R128" s="21">
        <f t="shared" si="29"/>
        <v>150000</v>
      </c>
      <c r="S128" s="21">
        <f t="shared" si="29"/>
        <v>150000</v>
      </c>
      <c r="T128" s="21">
        <f t="shared" si="29"/>
        <v>150000</v>
      </c>
      <c r="U128" s="21">
        <f t="shared" si="29"/>
        <v>150000</v>
      </c>
      <c r="V128" s="21">
        <f t="shared" si="29"/>
        <v>150000</v>
      </c>
      <c r="W128" s="21">
        <f t="shared" si="29"/>
        <v>150000</v>
      </c>
      <c r="X128" s="21">
        <f t="shared" si="29"/>
        <v>150000</v>
      </c>
      <c r="Y128" s="21">
        <f t="shared" si="29"/>
        <v>150000</v>
      </c>
      <c r="Z128" s="21">
        <f t="shared" si="29"/>
        <v>150000</v>
      </c>
      <c r="AA128" s="21">
        <f t="shared" si="29"/>
        <v>150000</v>
      </c>
      <c r="AB128" s="21">
        <f t="shared" si="29"/>
        <v>0</v>
      </c>
      <c r="AC128" s="21">
        <f t="shared" si="29"/>
        <v>0</v>
      </c>
      <c r="AD128" s="21">
        <f t="shared" si="29"/>
        <v>0</v>
      </c>
      <c r="AE128" s="21">
        <f t="shared" si="29"/>
        <v>0</v>
      </c>
      <c r="AF128" s="21">
        <f t="shared" si="29"/>
        <v>0</v>
      </c>
      <c r="AG128" s="21">
        <f t="shared" si="29"/>
        <v>0</v>
      </c>
      <c r="AH128" s="21">
        <f t="shared" si="29"/>
        <v>0</v>
      </c>
      <c r="AI128" s="21">
        <f t="shared" si="29"/>
        <v>0</v>
      </c>
      <c r="AJ128" s="21">
        <f t="shared" si="29"/>
        <v>0</v>
      </c>
      <c r="AK128" s="21">
        <f t="shared" si="29"/>
        <v>0</v>
      </c>
      <c r="AL128" s="21">
        <f t="shared" si="29"/>
        <v>0</v>
      </c>
      <c r="AM128" s="21">
        <f t="shared" si="29"/>
        <v>0</v>
      </c>
      <c r="AN128" s="21">
        <f t="shared" si="29"/>
        <v>0</v>
      </c>
    </row>
    <row r="129" spans="1:40" x14ac:dyDescent="0.2">
      <c r="A129" t="s">
        <v>77</v>
      </c>
      <c r="B129" s="32" t="s">
        <v>228</v>
      </c>
      <c r="D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</row>
    <row r="130" spans="1:40" x14ac:dyDescent="0.2">
      <c r="A130" t="s">
        <v>77</v>
      </c>
      <c r="B130" t="s">
        <v>79</v>
      </c>
      <c r="J130" s="19"/>
      <c r="K130" s="52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</row>
    <row r="131" spans="1:40" x14ac:dyDescent="0.2">
      <c r="A131" t="s">
        <v>77</v>
      </c>
      <c r="B131" t="s">
        <v>80</v>
      </c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</row>
    <row r="132" spans="1:40" x14ac:dyDescent="0.2">
      <c r="A132" t="s">
        <v>77</v>
      </c>
      <c r="B132" t="s">
        <v>81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</row>
    <row r="133" spans="1:40" x14ac:dyDescent="0.2"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</row>
    <row r="134" spans="1:40" x14ac:dyDescent="0.2"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</row>
    <row r="135" spans="1:40" ht="17" thickBot="1" x14ac:dyDescent="0.25"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</row>
    <row r="136" spans="1:40" s="6" customFormat="1" ht="17" thickBot="1" x14ac:dyDescent="0.25">
      <c r="A136" s="20" t="s">
        <v>78</v>
      </c>
      <c r="E136" s="21">
        <f t="shared" ref="E136:AN136" si="30">SUM(E129:E135)</f>
        <v>0</v>
      </c>
      <c r="F136" s="21">
        <f t="shared" si="30"/>
        <v>0</v>
      </c>
      <c r="G136" s="21">
        <f t="shared" si="30"/>
        <v>0</v>
      </c>
      <c r="H136" s="21">
        <f t="shared" si="30"/>
        <v>0</v>
      </c>
      <c r="I136" s="21">
        <f t="shared" si="30"/>
        <v>0</v>
      </c>
      <c r="J136" s="21">
        <f t="shared" si="30"/>
        <v>0</v>
      </c>
      <c r="K136" s="21">
        <f t="shared" si="30"/>
        <v>0</v>
      </c>
      <c r="L136" s="21">
        <f t="shared" si="30"/>
        <v>0</v>
      </c>
      <c r="M136" s="21">
        <f t="shared" si="30"/>
        <v>0</v>
      </c>
      <c r="N136" s="21">
        <f t="shared" si="30"/>
        <v>0</v>
      </c>
      <c r="O136" s="21">
        <f t="shared" si="30"/>
        <v>0</v>
      </c>
      <c r="P136" s="21">
        <f t="shared" si="30"/>
        <v>0</v>
      </c>
      <c r="Q136" s="21">
        <f t="shared" si="30"/>
        <v>0</v>
      </c>
      <c r="R136" s="21">
        <f t="shared" si="30"/>
        <v>0</v>
      </c>
      <c r="S136" s="21">
        <f t="shared" si="30"/>
        <v>0</v>
      </c>
      <c r="T136" s="21">
        <f t="shared" si="30"/>
        <v>0</v>
      </c>
      <c r="U136" s="21">
        <f t="shared" si="30"/>
        <v>0</v>
      </c>
      <c r="V136" s="21">
        <f t="shared" si="30"/>
        <v>0</v>
      </c>
      <c r="W136" s="21">
        <f t="shared" si="30"/>
        <v>0</v>
      </c>
      <c r="X136" s="21">
        <f t="shared" si="30"/>
        <v>0</v>
      </c>
      <c r="Y136" s="21">
        <f t="shared" si="30"/>
        <v>0</v>
      </c>
      <c r="Z136" s="21">
        <f t="shared" si="30"/>
        <v>0</v>
      </c>
      <c r="AA136" s="21">
        <f t="shared" si="30"/>
        <v>0</v>
      </c>
      <c r="AB136" s="21">
        <f t="shared" si="30"/>
        <v>0</v>
      </c>
      <c r="AC136" s="21">
        <f t="shared" si="30"/>
        <v>0</v>
      </c>
      <c r="AD136" s="21">
        <f t="shared" si="30"/>
        <v>0</v>
      </c>
      <c r="AE136" s="21">
        <f t="shared" si="30"/>
        <v>0</v>
      </c>
      <c r="AF136" s="21">
        <f t="shared" si="30"/>
        <v>0</v>
      </c>
      <c r="AG136" s="21">
        <f t="shared" si="30"/>
        <v>0</v>
      </c>
      <c r="AH136" s="21">
        <f t="shared" si="30"/>
        <v>0</v>
      </c>
      <c r="AI136" s="21">
        <f t="shared" si="30"/>
        <v>0</v>
      </c>
      <c r="AJ136" s="21">
        <f t="shared" si="30"/>
        <v>0</v>
      </c>
      <c r="AK136" s="21">
        <f t="shared" si="30"/>
        <v>0</v>
      </c>
      <c r="AL136" s="21">
        <f t="shared" si="30"/>
        <v>0</v>
      </c>
      <c r="AM136" s="21">
        <f t="shared" si="30"/>
        <v>0</v>
      </c>
      <c r="AN136" s="21">
        <f t="shared" si="30"/>
        <v>0</v>
      </c>
    </row>
  </sheetData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96"/>
  <sheetViews>
    <sheetView topLeftCell="G43" zoomScale="75" zoomScaleNormal="80" zoomScalePageLayoutView="75" workbookViewId="0">
      <selection activeCell="F9" sqref="F9"/>
    </sheetView>
  </sheetViews>
  <sheetFormatPr baseColWidth="10" defaultRowHeight="16" outlineLevelCol="1" x14ac:dyDescent="0.2"/>
  <cols>
    <col min="1" max="1" width="62.83203125" customWidth="1"/>
    <col min="2" max="2" width="31" customWidth="1"/>
    <col min="3" max="3" width="39.5" customWidth="1"/>
    <col min="4" max="4" width="25.33203125" customWidth="1"/>
    <col min="5" max="5" width="20.83203125" customWidth="1"/>
    <col min="6" max="7" width="18.6640625" customWidth="1"/>
    <col min="8" max="8" width="14" customWidth="1" outlineLevel="1"/>
    <col min="9" max="14" width="10.83203125" customWidth="1" outlineLevel="1"/>
    <col min="15" max="31" width="14.1640625" bestFit="1" customWidth="1"/>
    <col min="32" max="32" width="14.83203125" customWidth="1"/>
  </cols>
  <sheetData>
    <row r="1" spans="1:43" ht="20" customHeight="1" x14ac:dyDescent="0.2">
      <c r="A1" s="80" t="s">
        <v>20</v>
      </c>
      <c r="B1" s="81"/>
      <c r="C1" s="81"/>
      <c r="D1" s="81"/>
      <c r="E1" s="81"/>
      <c r="F1" s="81"/>
      <c r="G1" s="81"/>
      <c r="H1" s="16">
        <v>2019</v>
      </c>
      <c r="I1" s="16">
        <v>2019</v>
      </c>
      <c r="J1" s="16">
        <v>2019</v>
      </c>
      <c r="K1" s="16">
        <v>2019</v>
      </c>
      <c r="L1" s="16">
        <v>2019</v>
      </c>
      <c r="M1" s="16">
        <v>2019</v>
      </c>
      <c r="N1" s="16">
        <v>2019</v>
      </c>
      <c r="O1" s="16">
        <v>2019</v>
      </c>
      <c r="P1" s="16">
        <v>2019</v>
      </c>
      <c r="Q1" s="16">
        <v>2019</v>
      </c>
      <c r="R1" s="16">
        <v>2019</v>
      </c>
      <c r="S1" s="16">
        <v>2019</v>
      </c>
      <c r="T1" s="16">
        <v>2020</v>
      </c>
      <c r="U1" s="16">
        <v>2020</v>
      </c>
      <c r="V1" s="16">
        <v>2020</v>
      </c>
      <c r="W1" s="16">
        <v>2020</v>
      </c>
      <c r="X1" s="16">
        <v>2020</v>
      </c>
      <c r="Y1" s="16">
        <v>2020</v>
      </c>
      <c r="Z1" s="16">
        <v>2020</v>
      </c>
      <c r="AA1" s="16">
        <v>2020</v>
      </c>
      <c r="AB1" s="16">
        <v>2020</v>
      </c>
      <c r="AC1" s="16">
        <v>2020</v>
      </c>
      <c r="AD1" s="16">
        <v>2020</v>
      </c>
      <c r="AE1" s="16">
        <v>2020</v>
      </c>
      <c r="AF1" s="16">
        <v>2021</v>
      </c>
      <c r="AG1" s="16">
        <v>2021</v>
      </c>
      <c r="AH1" s="16">
        <v>2021</v>
      </c>
      <c r="AI1" s="16">
        <v>2021</v>
      </c>
      <c r="AJ1" s="16">
        <v>2021</v>
      </c>
      <c r="AK1" s="16">
        <v>2021</v>
      </c>
      <c r="AL1" s="16">
        <v>2021</v>
      </c>
      <c r="AM1" s="16">
        <v>2021</v>
      </c>
      <c r="AN1" s="16">
        <v>2021</v>
      </c>
      <c r="AO1" s="16">
        <v>2021</v>
      </c>
      <c r="AP1" s="16">
        <v>2021</v>
      </c>
      <c r="AQ1" s="16">
        <v>2021</v>
      </c>
    </row>
    <row r="2" spans="1:43" x14ac:dyDescent="0.2">
      <c r="A2" s="80"/>
      <c r="B2" s="81"/>
      <c r="C2" s="81"/>
      <c r="D2" s="81"/>
      <c r="E2" s="81"/>
      <c r="F2" s="81"/>
      <c r="G2" s="81"/>
      <c r="H2" s="34">
        <v>1</v>
      </c>
      <c r="I2" s="16">
        <v>2</v>
      </c>
      <c r="J2" s="16">
        <v>3</v>
      </c>
      <c r="K2" s="16">
        <v>4</v>
      </c>
      <c r="L2" s="16">
        <v>5</v>
      </c>
      <c r="M2" s="16">
        <v>6</v>
      </c>
      <c r="N2" s="16">
        <v>7</v>
      </c>
      <c r="O2" s="16">
        <v>8</v>
      </c>
      <c r="P2" s="16">
        <v>9</v>
      </c>
      <c r="Q2" s="16">
        <v>10</v>
      </c>
      <c r="R2" s="16">
        <v>11</v>
      </c>
      <c r="S2" s="16">
        <v>12</v>
      </c>
      <c r="T2" s="16">
        <v>1</v>
      </c>
      <c r="U2" s="16">
        <v>2</v>
      </c>
      <c r="V2" s="16">
        <v>3</v>
      </c>
      <c r="W2" s="16">
        <v>4</v>
      </c>
      <c r="X2" s="16">
        <v>5</v>
      </c>
      <c r="Y2" s="16">
        <v>6</v>
      </c>
      <c r="Z2" s="16">
        <v>7</v>
      </c>
      <c r="AA2" s="16">
        <v>8</v>
      </c>
      <c r="AB2" s="16">
        <v>9</v>
      </c>
      <c r="AC2" s="16">
        <v>10</v>
      </c>
      <c r="AD2" s="16">
        <v>11</v>
      </c>
      <c r="AE2" s="16">
        <v>12</v>
      </c>
      <c r="AF2" s="16">
        <v>1</v>
      </c>
      <c r="AG2" s="16">
        <v>2</v>
      </c>
      <c r="AH2" s="16">
        <v>3</v>
      </c>
      <c r="AI2" s="16">
        <v>4</v>
      </c>
      <c r="AJ2" s="16">
        <v>5</v>
      </c>
      <c r="AK2" s="16">
        <v>6</v>
      </c>
      <c r="AL2" s="16">
        <v>7</v>
      </c>
      <c r="AM2" s="16">
        <v>8</v>
      </c>
      <c r="AN2" s="16">
        <v>9</v>
      </c>
      <c r="AO2" s="16">
        <v>10</v>
      </c>
      <c r="AP2" s="16">
        <v>11</v>
      </c>
      <c r="AQ2" s="16">
        <v>12</v>
      </c>
    </row>
    <row r="3" spans="1:43" x14ac:dyDescent="0.2">
      <c r="A3" s="80"/>
      <c r="B3" s="81"/>
      <c r="C3" s="81"/>
      <c r="D3" s="81"/>
      <c r="E3" s="81"/>
      <c r="F3" s="81"/>
      <c r="G3" s="81"/>
      <c r="H3" s="34" t="s">
        <v>0</v>
      </c>
      <c r="I3" s="16" t="s">
        <v>1</v>
      </c>
      <c r="J3" s="16" t="s">
        <v>2</v>
      </c>
      <c r="K3" s="16" t="s">
        <v>3</v>
      </c>
      <c r="L3" s="16" t="s">
        <v>4</v>
      </c>
      <c r="M3" s="16" t="s">
        <v>5</v>
      </c>
      <c r="N3" s="16" t="s">
        <v>6</v>
      </c>
      <c r="O3" s="16" t="s">
        <v>7</v>
      </c>
      <c r="P3" s="16" t="s">
        <v>8</v>
      </c>
      <c r="Q3" s="16" t="s">
        <v>9</v>
      </c>
      <c r="R3" s="16" t="s">
        <v>10</v>
      </c>
      <c r="S3" s="16" t="s">
        <v>11</v>
      </c>
      <c r="T3" s="16" t="s">
        <v>0</v>
      </c>
      <c r="U3" s="16" t="s">
        <v>1</v>
      </c>
      <c r="V3" s="16" t="s">
        <v>2</v>
      </c>
      <c r="W3" s="16" t="s">
        <v>3</v>
      </c>
      <c r="X3" s="16" t="s">
        <v>4</v>
      </c>
      <c r="Y3" s="16" t="s">
        <v>5</v>
      </c>
      <c r="Z3" s="16" t="s">
        <v>6</v>
      </c>
      <c r="AA3" s="16" t="s">
        <v>7</v>
      </c>
      <c r="AB3" s="16" t="s">
        <v>8</v>
      </c>
      <c r="AC3" s="16" t="s">
        <v>9</v>
      </c>
      <c r="AD3" s="16" t="s">
        <v>10</v>
      </c>
      <c r="AE3" s="16" t="s">
        <v>11</v>
      </c>
      <c r="AF3" s="16" t="s">
        <v>0</v>
      </c>
      <c r="AG3" s="16" t="s">
        <v>1</v>
      </c>
      <c r="AH3" s="16" t="s">
        <v>2</v>
      </c>
      <c r="AI3" s="16" t="s">
        <v>3</v>
      </c>
      <c r="AJ3" s="16" t="s">
        <v>4</v>
      </c>
      <c r="AK3" s="16" t="s">
        <v>5</v>
      </c>
      <c r="AL3" s="16" t="s">
        <v>6</v>
      </c>
      <c r="AM3" s="16" t="s">
        <v>7</v>
      </c>
      <c r="AN3" s="16" t="s">
        <v>8</v>
      </c>
      <c r="AO3" s="16" t="s">
        <v>9</v>
      </c>
      <c r="AP3" s="16" t="s">
        <v>10</v>
      </c>
      <c r="AQ3" s="16" t="s">
        <v>11</v>
      </c>
    </row>
    <row r="4" spans="1:43" x14ac:dyDescent="0.2">
      <c r="A4" s="80"/>
      <c r="B4" s="81"/>
      <c r="C4" s="81"/>
      <c r="D4" s="81"/>
      <c r="E4" s="81"/>
      <c r="F4" s="81"/>
      <c r="G4" s="81"/>
      <c r="H4" s="34" t="s">
        <v>12</v>
      </c>
      <c r="I4" s="16" t="s">
        <v>12</v>
      </c>
      <c r="J4" s="16" t="s">
        <v>12</v>
      </c>
      <c r="K4" s="16" t="s">
        <v>13</v>
      </c>
      <c r="L4" s="16" t="s">
        <v>13</v>
      </c>
      <c r="M4" s="16" t="s">
        <v>13</v>
      </c>
      <c r="N4" s="16" t="s">
        <v>14</v>
      </c>
      <c r="O4" s="16" t="s">
        <v>14</v>
      </c>
      <c r="P4" s="16" t="s">
        <v>14</v>
      </c>
      <c r="Q4" s="16" t="s">
        <v>15</v>
      </c>
      <c r="R4" s="16" t="s">
        <v>15</v>
      </c>
      <c r="S4" s="16" t="s">
        <v>15</v>
      </c>
      <c r="T4" s="16" t="s">
        <v>12</v>
      </c>
      <c r="U4" s="16" t="s">
        <v>12</v>
      </c>
      <c r="V4" s="16" t="s">
        <v>12</v>
      </c>
      <c r="W4" s="16" t="s">
        <v>13</v>
      </c>
      <c r="X4" s="16" t="s">
        <v>13</v>
      </c>
      <c r="Y4" s="16" t="s">
        <v>13</v>
      </c>
      <c r="Z4" s="16" t="s">
        <v>14</v>
      </c>
      <c r="AA4" s="16" t="s">
        <v>14</v>
      </c>
      <c r="AB4" s="16" t="s">
        <v>14</v>
      </c>
      <c r="AC4" s="16" t="s">
        <v>15</v>
      </c>
      <c r="AD4" s="16" t="s">
        <v>15</v>
      </c>
      <c r="AE4" s="16" t="s">
        <v>15</v>
      </c>
      <c r="AF4" s="16" t="s">
        <v>12</v>
      </c>
      <c r="AG4" s="16" t="s">
        <v>12</v>
      </c>
      <c r="AH4" s="16" t="s">
        <v>12</v>
      </c>
      <c r="AI4" s="16" t="s">
        <v>13</v>
      </c>
      <c r="AJ4" s="16" t="s">
        <v>13</v>
      </c>
      <c r="AK4" s="16" t="s">
        <v>13</v>
      </c>
      <c r="AL4" s="16" t="s">
        <v>14</v>
      </c>
      <c r="AM4" s="16" t="s">
        <v>14</v>
      </c>
      <c r="AN4" s="16" t="s">
        <v>14</v>
      </c>
      <c r="AO4" s="16" t="s">
        <v>15</v>
      </c>
      <c r="AP4" s="16" t="s">
        <v>15</v>
      </c>
      <c r="AQ4" s="16" t="s">
        <v>15</v>
      </c>
    </row>
    <row r="5" spans="1:43" x14ac:dyDescent="0.2">
      <c r="A5" s="35" t="s">
        <v>41</v>
      </c>
      <c r="B5" s="35" t="s">
        <v>16</v>
      </c>
      <c r="C5" s="35"/>
      <c r="D5" s="3" t="s">
        <v>258</v>
      </c>
      <c r="E5" s="3" t="s">
        <v>237</v>
      </c>
      <c r="F5" s="3" t="s">
        <v>231</v>
      </c>
      <c r="G5" s="3" t="s">
        <v>89</v>
      </c>
      <c r="H5" s="18" t="str">
        <f t="shared" ref="H5:AE5" si="0">H1&amp;"-"&amp;H4</f>
        <v>2019-Q1</v>
      </c>
      <c r="I5" s="18" t="str">
        <f t="shared" si="0"/>
        <v>2019-Q1</v>
      </c>
      <c r="J5" s="18" t="str">
        <f t="shared" si="0"/>
        <v>2019-Q1</v>
      </c>
      <c r="K5" s="18" t="str">
        <f t="shared" si="0"/>
        <v>2019-Q2</v>
      </c>
      <c r="L5" s="18" t="str">
        <f t="shared" si="0"/>
        <v>2019-Q2</v>
      </c>
      <c r="M5" s="18" t="str">
        <f t="shared" si="0"/>
        <v>2019-Q2</v>
      </c>
      <c r="N5" s="18" t="str">
        <f t="shared" si="0"/>
        <v>2019-Q3</v>
      </c>
      <c r="O5" s="18" t="str">
        <f t="shared" si="0"/>
        <v>2019-Q3</v>
      </c>
      <c r="P5" s="18" t="str">
        <f t="shared" si="0"/>
        <v>2019-Q3</v>
      </c>
      <c r="Q5" s="18" t="str">
        <f t="shared" si="0"/>
        <v>2019-Q4</v>
      </c>
      <c r="R5" s="18" t="str">
        <f t="shared" si="0"/>
        <v>2019-Q4</v>
      </c>
      <c r="S5" s="18" t="str">
        <f t="shared" si="0"/>
        <v>2019-Q4</v>
      </c>
      <c r="T5" s="18" t="str">
        <f t="shared" si="0"/>
        <v>2020-Q1</v>
      </c>
      <c r="U5" s="18" t="str">
        <f t="shared" si="0"/>
        <v>2020-Q1</v>
      </c>
      <c r="V5" s="18" t="str">
        <f t="shared" si="0"/>
        <v>2020-Q1</v>
      </c>
      <c r="W5" s="18" t="str">
        <f t="shared" si="0"/>
        <v>2020-Q2</v>
      </c>
      <c r="X5" s="18" t="str">
        <f t="shared" si="0"/>
        <v>2020-Q2</v>
      </c>
      <c r="Y5" s="18" t="str">
        <f t="shared" si="0"/>
        <v>2020-Q2</v>
      </c>
      <c r="Z5" s="18" t="str">
        <f t="shared" si="0"/>
        <v>2020-Q3</v>
      </c>
      <c r="AA5" s="18" t="str">
        <f t="shared" si="0"/>
        <v>2020-Q3</v>
      </c>
      <c r="AB5" s="18" t="str">
        <f t="shared" si="0"/>
        <v>2020-Q3</v>
      </c>
      <c r="AC5" s="18" t="str">
        <f t="shared" si="0"/>
        <v>2020-Q4</v>
      </c>
      <c r="AD5" s="18" t="str">
        <f t="shared" si="0"/>
        <v>2020-Q4</v>
      </c>
      <c r="AE5" s="18" t="str">
        <f t="shared" si="0"/>
        <v>2020-Q4</v>
      </c>
      <c r="AF5" s="18" t="str">
        <f t="shared" ref="AF5:AQ5" si="1">AF1&amp;"-"&amp;AF4</f>
        <v>2021-Q1</v>
      </c>
      <c r="AG5" s="18" t="str">
        <f t="shared" si="1"/>
        <v>2021-Q1</v>
      </c>
      <c r="AH5" s="18" t="str">
        <f t="shared" si="1"/>
        <v>2021-Q1</v>
      </c>
      <c r="AI5" s="18" t="str">
        <f t="shared" si="1"/>
        <v>2021-Q2</v>
      </c>
      <c r="AJ5" s="18" t="str">
        <f t="shared" si="1"/>
        <v>2021-Q2</v>
      </c>
      <c r="AK5" s="18" t="str">
        <f t="shared" si="1"/>
        <v>2021-Q2</v>
      </c>
      <c r="AL5" s="18" t="str">
        <f t="shared" si="1"/>
        <v>2021-Q3</v>
      </c>
      <c r="AM5" s="18" t="str">
        <f t="shared" si="1"/>
        <v>2021-Q3</v>
      </c>
      <c r="AN5" s="18" t="str">
        <f t="shared" si="1"/>
        <v>2021-Q3</v>
      </c>
      <c r="AO5" s="18" t="str">
        <f t="shared" si="1"/>
        <v>2021-Q4</v>
      </c>
      <c r="AP5" s="18" t="str">
        <f t="shared" si="1"/>
        <v>2021-Q4</v>
      </c>
      <c r="AQ5" s="18" t="str">
        <f t="shared" si="1"/>
        <v>2021-Q4</v>
      </c>
    </row>
    <row r="6" spans="1:43" x14ac:dyDescent="0.2">
      <c r="A6" t="s">
        <v>236</v>
      </c>
      <c r="B6" t="s">
        <v>234</v>
      </c>
      <c r="F6" s="19">
        <v>7500</v>
      </c>
      <c r="G6" s="19" t="s">
        <v>243</v>
      </c>
      <c r="O6" s="19">
        <f t="shared" ref="O6:X7" si="2">O$47*$F6</f>
        <v>1080000.0000000002</v>
      </c>
      <c r="P6" s="19">
        <f t="shared" si="2"/>
        <v>1350000</v>
      </c>
      <c r="Q6" s="19">
        <f t="shared" si="2"/>
        <v>1350000</v>
      </c>
      <c r="R6" s="19">
        <f t="shared" si="2"/>
        <v>1350000</v>
      </c>
      <c r="S6" s="19">
        <f t="shared" si="2"/>
        <v>1350000</v>
      </c>
      <c r="T6" s="19">
        <f t="shared" si="2"/>
        <v>1350000</v>
      </c>
      <c r="U6" s="19">
        <f t="shared" si="2"/>
        <v>1350000</v>
      </c>
      <c r="V6" s="19">
        <f t="shared" si="2"/>
        <v>1350000</v>
      </c>
      <c r="W6" s="19">
        <f t="shared" si="2"/>
        <v>1350000</v>
      </c>
      <c r="X6" s="19">
        <f t="shared" si="2"/>
        <v>1350000</v>
      </c>
      <c r="Y6" s="19">
        <f t="shared" ref="Y6:AH7" si="3">Y$47*$F6</f>
        <v>1350000</v>
      </c>
      <c r="Z6" s="19">
        <f t="shared" si="3"/>
        <v>1350000</v>
      </c>
      <c r="AA6" s="19">
        <f t="shared" si="3"/>
        <v>1350000</v>
      </c>
      <c r="AB6" s="19">
        <f t="shared" si="3"/>
        <v>1350000</v>
      </c>
      <c r="AC6" s="19">
        <f t="shared" si="3"/>
        <v>1350000</v>
      </c>
      <c r="AD6" s="19">
        <f t="shared" si="3"/>
        <v>1350000</v>
      </c>
      <c r="AE6" s="19">
        <f t="shared" si="3"/>
        <v>1350000</v>
      </c>
      <c r="AF6" s="19">
        <f t="shared" si="3"/>
        <v>1350000</v>
      </c>
      <c r="AG6" s="19">
        <f t="shared" si="3"/>
        <v>1350000</v>
      </c>
      <c r="AH6" s="19">
        <f t="shared" si="3"/>
        <v>1350000</v>
      </c>
      <c r="AI6" s="19">
        <f t="shared" ref="AI6:AQ7" si="4">AI$47*$F6</f>
        <v>1350000</v>
      </c>
      <c r="AJ6" s="19">
        <f t="shared" si="4"/>
        <v>1350000</v>
      </c>
      <c r="AK6" s="19">
        <f t="shared" si="4"/>
        <v>1350000</v>
      </c>
      <c r="AL6" s="19">
        <f t="shared" si="4"/>
        <v>1350000</v>
      </c>
      <c r="AM6" s="19">
        <f t="shared" si="4"/>
        <v>1350000</v>
      </c>
      <c r="AN6" s="19">
        <f t="shared" si="4"/>
        <v>1350000</v>
      </c>
      <c r="AO6" s="19">
        <f t="shared" si="4"/>
        <v>1350000</v>
      </c>
      <c r="AP6" s="19">
        <f t="shared" si="4"/>
        <v>1350000</v>
      </c>
      <c r="AQ6" s="19">
        <f t="shared" si="4"/>
        <v>1350000</v>
      </c>
    </row>
    <row r="7" spans="1:43" ht="17" thickBot="1" x14ac:dyDescent="0.25">
      <c r="A7" t="s">
        <v>150</v>
      </c>
      <c r="B7" t="s">
        <v>151</v>
      </c>
      <c r="F7" s="19">
        <v>300</v>
      </c>
      <c r="G7" s="19" t="s">
        <v>243</v>
      </c>
      <c r="O7" s="19">
        <f t="shared" si="2"/>
        <v>43200.000000000007</v>
      </c>
      <c r="P7" s="19">
        <f t="shared" si="2"/>
        <v>54000</v>
      </c>
      <c r="Q7" s="19">
        <f t="shared" si="2"/>
        <v>54000</v>
      </c>
      <c r="R7" s="19">
        <f t="shared" si="2"/>
        <v>54000</v>
      </c>
      <c r="S7" s="19">
        <f t="shared" si="2"/>
        <v>54000</v>
      </c>
      <c r="T7" s="19">
        <f t="shared" si="2"/>
        <v>54000</v>
      </c>
      <c r="U7" s="19">
        <f t="shared" si="2"/>
        <v>54000</v>
      </c>
      <c r="V7" s="19">
        <f t="shared" si="2"/>
        <v>54000</v>
      </c>
      <c r="W7" s="19">
        <f t="shared" si="2"/>
        <v>54000</v>
      </c>
      <c r="X7" s="19">
        <f t="shared" si="2"/>
        <v>54000</v>
      </c>
      <c r="Y7" s="19">
        <f t="shared" si="3"/>
        <v>54000</v>
      </c>
      <c r="Z7" s="19">
        <f t="shared" si="3"/>
        <v>54000</v>
      </c>
      <c r="AA7" s="19">
        <f t="shared" si="3"/>
        <v>54000</v>
      </c>
      <c r="AB7" s="19">
        <f t="shared" si="3"/>
        <v>54000</v>
      </c>
      <c r="AC7" s="19">
        <f t="shared" si="3"/>
        <v>54000</v>
      </c>
      <c r="AD7" s="19">
        <f t="shared" si="3"/>
        <v>54000</v>
      </c>
      <c r="AE7" s="19">
        <f t="shared" si="3"/>
        <v>54000</v>
      </c>
      <c r="AF7" s="19">
        <f t="shared" si="3"/>
        <v>54000</v>
      </c>
      <c r="AG7" s="19">
        <f t="shared" si="3"/>
        <v>54000</v>
      </c>
      <c r="AH7" s="19">
        <f t="shared" si="3"/>
        <v>54000</v>
      </c>
      <c r="AI7" s="19">
        <f t="shared" si="4"/>
        <v>54000</v>
      </c>
      <c r="AJ7" s="19">
        <f t="shared" si="4"/>
        <v>54000</v>
      </c>
      <c r="AK7" s="19">
        <f t="shared" si="4"/>
        <v>54000</v>
      </c>
      <c r="AL7" s="19">
        <f t="shared" si="4"/>
        <v>54000</v>
      </c>
      <c r="AM7" s="19">
        <f t="shared" si="4"/>
        <v>54000</v>
      </c>
      <c r="AN7" s="19">
        <f t="shared" si="4"/>
        <v>54000</v>
      </c>
      <c r="AO7" s="19">
        <f t="shared" si="4"/>
        <v>54000</v>
      </c>
      <c r="AP7" s="19">
        <f t="shared" si="4"/>
        <v>54000</v>
      </c>
      <c r="AQ7" s="19">
        <f t="shared" si="4"/>
        <v>54000</v>
      </c>
    </row>
    <row r="8" spans="1:43" s="6" customFormat="1" ht="17" thickBot="1" x14ac:dyDescent="0.25">
      <c r="A8" s="20" t="s">
        <v>244</v>
      </c>
      <c r="E8" s="43"/>
      <c r="F8" s="38"/>
      <c r="G8" s="38" t="s">
        <v>90</v>
      </c>
      <c r="O8" s="21">
        <f>O6+O7</f>
        <v>1123200.0000000002</v>
      </c>
      <c r="P8" s="21">
        <f t="shared" ref="P8:AQ8" si="5">P6+P7</f>
        <v>1404000</v>
      </c>
      <c r="Q8" s="21">
        <f t="shared" si="5"/>
        <v>1404000</v>
      </c>
      <c r="R8" s="21">
        <f t="shared" si="5"/>
        <v>1404000</v>
      </c>
      <c r="S8" s="21">
        <f t="shared" si="5"/>
        <v>1404000</v>
      </c>
      <c r="T8" s="21">
        <f t="shared" si="5"/>
        <v>1404000</v>
      </c>
      <c r="U8" s="21">
        <f t="shared" si="5"/>
        <v>1404000</v>
      </c>
      <c r="V8" s="21">
        <f t="shared" si="5"/>
        <v>1404000</v>
      </c>
      <c r="W8" s="21">
        <f t="shared" si="5"/>
        <v>1404000</v>
      </c>
      <c r="X8" s="21">
        <f t="shared" si="5"/>
        <v>1404000</v>
      </c>
      <c r="Y8" s="21">
        <f t="shared" si="5"/>
        <v>1404000</v>
      </c>
      <c r="Z8" s="21">
        <f t="shared" si="5"/>
        <v>1404000</v>
      </c>
      <c r="AA8" s="21">
        <f t="shared" si="5"/>
        <v>1404000</v>
      </c>
      <c r="AB8" s="21">
        <f t="shared" si="5"/>
        <v>1404000</v>
      </c>
      <c r="AC8" s="21">
        <f t="shared" si="5"/>
        <v>1404000</v>
      </c>
      <c r="AD8" s="21">
        <f t="shared" si="5"/>
        <v>1404000</v>
      </c>
      <c r="AE8" s="21">
        <f t="shared" si="5"/>
        <v>1404000</v>
      </c>
      <c r="AF8" s="21">
        <f t="shared" si="5"/>
        <v>1404000</v>
      </c>
      <c r="AG8" s="21">
        <f t="shared" si="5"/>
        <v>1404000</v>
      </c>
      <c r="AH8" s="21">
        <f t="shared" si="5"/>
        <v>1404000</v>
      </c>
      <c r="AI8" s="21">
        <f t="shared" si="5"/>
        <v>1404000</v>
      </c>
      <c r="AJ8" s="21">
        <f t="shared" si="5"/>
        <v>1404000</v>
      </c>
      <c r="AK8" s="21">
        <f t="shared" si="5"/>
        <v>1404000</v>
      </c>
      <c r="AL8" s="21">
        <f t="shared" si="5"/>
        <v>1404000</v>
      </c>
      <c r="AM8" s="21">
        <f t="shared" si="5"/>
        <v>1404000</v>
      </c>
      <c r="AN8" s="21">
        <f t="shared" si="5"/>
        <v>1404000</v>
      </c>
      <c r="AO8" s="21">
        <f t="shared" si="5"/>
        <v>1404000</v>
      </c>
      <c r="AP8" s="21">
        <f t="shared" si="5"/>
        <v>1404000</v>
      </c>
      <c r="AQ8" s="21">
        <f t="shared" si="5"/>
        <v>1404000</v>
      </c>
    </row>
    <row r="9" spans="1:43" x14ac:dyDescent="0.2">
      <c r="A9" t="s">
        <v>232</v>
      </c>
      <c r="B9" t="s">
        <v>234</v>
      </c>
      <c r="E9" s="15"/>
      <c r="F9" s="19">
        <v>100000</v>
      </c>
      <c r="G9" s="19" t="s">
        <v>242</v>
      </c>
      <c r="H9" s="19"/>
      <c r="O9" s="19">
        <f t="shared" ref="O9:AQ9" si="6">O$52*$F9</f>
        <v>1000000</v>
      </c>
      <c r="P9" s="19">
        <f t="shared" si="6"/>
        <v>1000000</v>
      </c>
      <c r="Q9" s="19">
        <f t="shared" si="6"/>
        <v>1000000</v>
      </c>
      <c r="R9" s="19">
        <f t="shared" si="6"/>
        <v>1000000</v>
      </c>
      <c r="S9" s="19">
        <f t="shared" si="6"/>
        <v>1000000</v>
      </c>
      <c r="T9" s="19">
        <f t="shared" si="6"/>
        <v>1000000</v>
      </c>
      <c r="U9" s="19">
        <f t="shared" si="6"/>
        <v>1000000</v>
      </c>
      <c r="V9" s="19">
        <f t="shared" si="6"/>
        <v>1000000</v>
      </c>
      <c r="W9" s="19">
        <f t="shared" si="6"/>
        <v>1000000</v>
      </c>
      <c r="X9" s="19">
        <f t="shared" si="6"/>
        <v>1000000</v>
      </c>
      <c r="Y9" s="19">
        <f t="shared" si="6"/>
        <v>1000000</v>
      </c>
      <c r="Z9" s="19">
        <f t="shared" si="6"/>
        <v>1000000</v>
      </c>
      <c r="AA9" s="19">
        <f t="shared" si="6"/>
        <v>1000000</v>
      </c>
      <c r="AB9" s="19">
        <f t="shared" si="6"/>
        <v>1000000</v>
      </c>
      <c r="AC9" s="19">
        <f t="shared" si="6"/>
        <v>1000000</v>
      </c>
      <c r="AD9" s="19">
        <f t="shared" si="6"/>
        <v>1000000</v>
      </c>
      <c r="AE9" s="19">
        <f t="shared" si="6"/>
        <v>1000000</v>
      </c>
      <c r="AF9" s="19">
        <f t="shared" si="6"/>
        <v>1000000</v>
      </c>
      <c r="AG9" s="19">
        <f t="shared" si="6"/>
        <v>1000000</v>
      </c>
      <c r="AH9" s="19">
        <f t="shared" si="6"/>
        <v>1000000</v>
      </c>
      <c r="AI9" s="19">
        <f t="shared" si="6"/>
        <v>1000000</v>
      </c>
      <c r="AJ9" s="19">
        <f t="shared" si="6"/>
        <v>1000000</v>
      </c>
      <c r="AK9" s="19">
        <f t="shared" si="6"/>
        <v>1000000</v>
      </c>
      <c r="AL9" s="19">
        <f t="shared" si="6"/>
        <v>1000000</v>
      </c>
      <c r="AM9" s="19">
        <f t="shared" si="6"/>
        <v>1000000</v>
      </c>
      <c r="AN9" s="19">
        <f t="shared" si="6"/>
        <v>1000000</v>
      </c>
      <c r="AO9" s="19">
        <f t="shared" si="6"/>
        <v>1000000</v>
      </c>
      <c r="AP9" s="19">
        <f t="shared" si="6"/>
        <v>1000000</v>
      </c>
      <c r="AQ9" s="19">
        <f t="shared" si="6"/>
        <v>1000000</v>
      </c>
    </row>
    <row r="10" spans="1:43" x14ac:dyDescent="0.2">
      <c r="A10" t="s">
        <v>233</v>
      </c>
      <c r="B10" t="s">
        <v>234</v>
      </c>
      <c r="E10" s="15"/>
      <c r="F10" s="19">
        <v>150000</v>
      </c>
      <c r="G10" s="19" t="s">
        <v>242</v>
      </c>
      <c r="H10" s="19"/>
      <c r="O10" s="19">
        <f t="shared" ref="O10:AQ10" si="7">O$53*$F10</f>
        <v>600000</v>
      </c>
      <c r="P10" s="19">
        <f t="shared" si="7"/>
        <v>600000</v>
      </c>
      <c r="Q10" s="19">
        <f t="shared" si="7"/>
        <v>600000</v>
      </c>
      <c r="R10" s="19">
        <f t="shared" si="7"/>
        <v>600000</v>
      </c>
      <c r="S10" s="19">
        <f t="shared" si="7"/>
        <v>600000</v>
      </c>
      <c r="T10" s="19">
        <f t="shared" si="7"/>
        <v>600000</v>
      </c>
      <c r="U10" s="19">
        <f t="shared" si="7"/>
        <v>600000</v>
      </c>
      <c r="V10" s="19">
        <f t="shared" si="7"/>
        <v>600000</v>
      </c>
      <c r="W10" s="19">
        <f t="shared" si="7"/>
        <v>600000</v>
      </c>
      <c r="X10" s="19">
        <f t="shared" si="7"/>
        <v>600000</v>
      </c>
      <c r="Y10" s="19">
        <f t="shared" si="7"/>
        <v>600000</v>
      </c>
      <c r="Z10" s="19">
        <f t="shared" si="7"/>
        <v>600000</v>
      </c>
      <c r="AA10" s="19">
        <f t="shared" si="7"/>
        <v>600000</v>
      </c>
      <c r="AB10" s="19">
        <f t="shared" si="7"/>
        <v>600000</v>
      </c>
      <c r="AC10" s="19">
        <f t="shared" si="7"/>
        <v>600000</v>
      </c>
      <c r="AD10" s="19">
        <f t="shared" si="7"/>
        <v>600000</v>
      </c>
      <c r="AE10" s="19">
        <f t="shared" si="7"/>
        <v>600000</v>
      </c>
      <c r="AF10" s="19">
        <f t="shared" si="7"/>
        <v>600000</v>
      </c>
      <c r="AG10" s="19">
        <f t="shared" si="7"/>
        <v>600000</v>
      </c>
      <c r="AH10" s="19">
        <f t="shared" si="7"/>
        <v>600000</v>
      </c>
      <c r="AI10" s="19">
        <f t="shared" si="7"/>
        <v>600000</v>
      </c>
      <c r="AJ10" s="19">
        <f t="shared" si="7"/>
        <v>600000</v>
      </c>
      <c r="AK10" s="19">
        <f t="shared" si="7"/>
        <v>600000</v>
      </c>
      <c r="AL10" s="19">
        <f t="shared" si="7"/>
        <v>600000</v>
      </c>
      <c r="AM10" s="19">
        <f t="shared" si="7"/>
        <v>600000</v>
      </c>
      <c r="AN10" s="19">
        <f t="shared" si="7"/>
        <v>600000</v>
      </c>
      <c r="AO10" s="19">
        <f t="shared" si="7"/>
        <v>600000</v>
      </c>
      <c r="AP10" s="19">
        <f t="shared" si="7"/>
        <v>600000</v>
      </c>
      <c r="AQ10" s="19">
        <f t="shared" si="7"/>
        <v>600000</v>
      </c>
    </row>
    <row r="11" spans="1:43" ht="17" thickBot="1" x14ac:dyDescent="0.25">
      <c r="A11" t="s">
        <v>241</v>
      </c>
      <c r="B11" t="s">
        <v>142</v>
      </c>
      <c r="F11" s="19">
        <v>3500</v>
      </c>
      <c r="G11" s="19" t="s">
        <v>242</v>
      </c>
      <c r="O11" s="19">
        <f t="shared" ref="O11:AQ11" si="8">O$54*$F11</f>
        <v>49000</v>
      </c>
      <c r="P11" s="19">
        <f t="shared" si="8"/>
        <v>49000</v>
      </c>
      <c r="Q11" s="19">
        <f t="shared" si="8"/>
        <v>49000</v>
      </c>
      <c r="R11" s="19">
        <f t="shared" si="8"/>
        <v>49000</v>
      </c>
      <c r="S11" s="19">
        <f t="shared" si="8"/>
        <v>49000</v>
      </c>
      <c r="T11" s="19">
        <f t="shared" si="8"/>
        <v>49000</v>
      </c>
      <c r="U11" s="19">
        <f t="shared" si="8"/>
        <v>49000</v>
      </c>
      <c r="V11" s="19">
        <f t="shared" si="8"/>
        <v>49000</v>
      </c>
      <c r="W11" s="19">
        <f t="shared" si="8"/>
        <v>49000</v>
      </c>
      <c r="X11" s="19">
        <f t="shared" si="8"/>
        <v>49000</v>
      </c>
      <c r="Y11" s="19">
        <f t="shared" si="8"/>
        <v>49000</v>
      </c>
      <c r="Z11" s="19">
        <f t="shared" si="8"/>
        <v>49000</v>
      </c>
      <c r="AA11" s="19">
        <f t="shared" si="8"/>
        <v>49000</v>
      </c>
      <c r="AB11" s="19">
        <f t="shared" si="8"/>
        <v>49000</v>
      </c>
      <c r="AC11" s="19">
        <f t="shared" si="8"/>
        <v>49000</v>
      </c>
      <c r="AD11" s="19">
        <f t="shared" si="8"/>
        <v>49000</v>
      </c>
      <c r="AE11" s="19">
        <f t="shared" si="8"/>
        <v>49000</v>
      </c>
      <c r="AF11" s="19">
        <f t="shared" si="8"/>
        <v>49000</v>
      </c>
      <c r="AG11" s="19">
        <f t="shared" si="8"/>
        <v>49000</v>
      </c>
      <c r="AH11" s="19">
        <f t="shared" si="8"/>
        <v>49000</v>
      </c>
      <c r="AI11" s="19">
        <f t="shared" si="8"/>
        <v>49000</v>
      </c>
      <c r="AJ11" s="19">
        <f t="shared" si="8"/>
        <v>49000</v>
      </c>
      <c r="AK11" s="19">
        <f t="shared" si="8"/>
        <v>49000</v>
      </c>
      <c r="AL11" s="19">
        <f t="shared" si="8"/>
        <v>49000</v>
      </c>
      <c r="AM11" s="19">
        <f t="shared" si="8"/>
        <v>49000</v>
      </c>
      <c r="AN11" s="19">
        <f t="shared" si="8"/>
        <v>49000</v>
      </c>
      <c r="AO11" s="19">
        <f t="shared" si="8"/>
        <v>49000</v>
      </c>
      <c r="AP11" s="19">
        <f t="shared" si="8"/>
        <v>49000</v>
      </c>
      <c r="AQ11" s="19">
        <f t="shared" si="8"/>
        <v>49000</v>
      </c>
    </row>
    <row r="12" spans="1:43" s="6" customFormat="1" ht="17" thickBot="1" x14ac:dyDescent="0.25">
      <c r="A12" s="20" t="s">
        <v>245</v>
      </c>
      <c r="E12" s="43"/>
      <c r="F12" s="38"/>
      <c r="G12" s="38"/>
      <c r="O12" s="21">
        <f>SUM(O9:O11)</f>
        <v>1649000</v>
      </c>
      <c r="P12" s="21">
        <f t="shared" ref="P12:AQ12" si="9">SUM(P9:P11)</f>
        <v>1649000</v>
      </c>
      <c r="Q12" s="21">
        <f t="shared" si="9"/>
        <v>1649000</v>
      </c>
      <c r="R12" s="21">
        <f t="shared" si="9"/>
        <v>1649000</v>
      </c>
      <c r="S12" s="21">
        <f t="shared" si="9"/>
        <v>1649000</v>
      </c>
      <c r="T12" s="21">
        <f t="shared" si="9"/>
        <v>1649000</v>
      </c>
      <c r="U12" s="21">
        <f t="shared" si="9"/>
        <v>1649000</v>
      </c>
      <c r="V12" s="21">
        <f t="shared" si="9"/>
        <v>1649000</v>
      </c>
      <c r="W12" s="21">
        <f t="shared" si="9"/>
        <v>1649000</v>
      </c>
      <c r="X12" s="21">
        <f t="shared" si="9"/>
        <v>1649000</v>
      </c>
      <c r="Y12" s="21">
        <f t="shared" si="9"/>
        <v>1649000</v>
      </c>
      <c r="Z12" s="21">
        <f t="shared" si="9"/>
        <v>1649000</v>
      </c>
      <c r="AA12" s="21">
        <f t="shared" si="9"/>
        <v>1649000</v>
      </c>
      <c r="AB12" s="21">
        <f t="shared" si="9"/>
        <v>1649000</v>
      </c>
      <c r="AC12" s="21">
        <f t="shared" si="9"/>
        <v>1649000</v>
      </c>
      <c r="AD12" s="21">
        <f t="shared" si="9"/>
        <v>1649000</v>
      </c>
      <c r="AE12" s="21">
        <f t="shared" si="9"/>
        <v>1649000</v>
      </c>
      <c r="AF12" s="21">
        <f t="shared" si="9"/>
        <v>1649000</v>
      </c>
      <c r="AG12" s="21">
        <f t="shared" si="9"/>
        <v>1649000</v>
      </c>
      <c r="AH12" s="21">
        <f t="shared" si="9"/>
        <v>1649000</v>
      </c>
      <c r="AI12" s="21">
        <f t="shared" si="9"/>
        <v>1649000</v>
      </c>
      <c r="AJ12" s="21">
        <f t="shared" si="9"/>
        <v>1649000</v>
      </c>
      <c r="AK12" s="21">
        <f t="shared" si="9"/>
        <v>1649000</v>
      </c>
      <c r="AL12" s="21">
        <f t="shared" si="9"/>
        <v>1649000</v>
      </c>
      <c r="AM12" s="21">
        <f t="shared" si="9"/>
        <v>1649000</v>
      </c>
      <c r="AN12" s="21">
        <f t="shared" si="9"/>
        <v>1649000</v>
      </c>
      <c r="AO12" s="21">
        <f t="shared" si="9"/>
        <v>1649000</v>
      </c>
      <c r="AP12" s="21">
        <f t="shared" si="9"/>
        <v>1649000</v>
      </c>
      <c r="AQ12" s="21">
        <f t="shared" si="9"/>
        <v>1649000</v>
      </c>
    </row>
    <row r="13" spans="1:43" x14ac:dyDescent="0.2">
      <c r="A13" s="31" t="s">
        <v>76</v>
      </c>
      <c r="B13" s="41" t="s">
        <v>147</v>
      </c>
      <c r="F13" s="19">
        <v>150</v>
      </c>
      <c r="G13" s="19" t="s">
        <v>90</v>
      </c>
      <c r="O13" s="19">
        <f t="shared" ref="O13:AQ13" si="10">$F13*O96</f>
        <v>74520</v>
      </c>
      <c r="P13" s="19">
        <f t="shared" si="10"/>
        <v>123660</v>
      </c>
      <c r="Q13" s="19">
        <f t="shared" si="10"/>
        <v>186900</v>
      </c>
      <c r="R13" s="19">
        <f t="shared" si="10"/>
        <v>186900</v>
      </c>
      <c r="S13" s="19">
        <f t="shared" si="10"/>
        <v>190140</v>
      </c>
      <c r="T13" s="19">
        <f t="shared" si="10"/>
        <v>191040</v>
      </c>
      <c r="U13" s="19">
        <f t="shared" si="10"/>
        <v>190140</v>
      </c>
      <c r="V13" s="19">
        <f t="shared" si="10"/>
        <v>193380.00000000003</v>
      </c>
      <c r="W13" s="19">
        <f t="shared" si="10"/>
        <v>193380.00000000003</v>
      </c>
      <c r="X13" s="19">
        <f t="shared" si="10"/>
        <v>193380.00000000003</v>
      </c>
      <c r="Y13" s="19">
        <f t="shared" si="10"/>
        <v>193380.00000000003</v>
      </c>
      <c r="Z13" s="19">
        <f t="shared" si="10"/>
        <v>193380.00000000003</v>
      </c>
      <c r="AA13" s="19">
        <f t="shared" si="10"/>
        <v>193380.00000000003</v>
      </c>
      <c r="AB13" s="19">
        <f t="shared" si="10"/>
        <v>193380.00000000003</v>
      </c>
      <c r="AC13" s="19">
        <f t="shared" si="10"/>
        <v>193380.00000000003</v>
      </c>
      <c r="AD13" s="19">
        <f t="shared" si="10"/>
        <v>193380.00000000003</v>
      </c>
      <c r="AE13" s="19">
        <f t="shared" si="10"/>
        <v>193380.00000000003</v>
      </c>
      <c r="AF13" s="19">
        <f t="shared" si="10"/>
        <v>193380.00000000003</v>
      </c>
      <c r="AG13" s="19">
        <f t="shared" si="10"/>
        <v>193380.00000000003</v>
      </c>
      <c r="AH13" s="19">
        <f t="shared" si="10"/>
        <v>193380.00000000003</v>
      </c>
      <c r="AI13" s="19">
        <f t="shared" si="10"/>
        <v>193380.00000000003</v>
      </c>
      <c r="AJ13" s="19">
        <f t="shared" si="10"/>
        <v>193380.00000000003</v>
      </c>
      <c r="AK13" s="19">
        <f t="shared" si="10"/>
        <v>193380.00000000003</v>
      </c>
      <c r="AL13" s="19">
        <f t="shared" si="10"/>
        <v>193380.00000000003</v>
      </c>
      <c r="AM13" s="19">
        <f t="shared" si="10"/>
        <v>193380.00000000003</v>
      </c>
      <c r="AN13" s="19">
        <f t="shared" si="10"/>
        <v>193380.00000000003</v>
      </c>
      <c r="AO13" s="19">
        <f t="shared" si="10"/>
        <v>193380.00000000003</v>
      </c>
      <c r="AP13" s="19">
        <f t="shared" si="10"/>
        <v>193380.00000000003</v>
      </c>
      <c r="AQ13" s="19">
        <f t="shared" si="10"/>
        <v>193380.00000000003</v>
      </c>
    </row>
    <row r="14" spans="1:43" ht="17" thickBot="1" x14ac:dyDescent="0.25">
      <c r="A14" t="s">
        <v>143</v>
      </c>
      <c r="B14" s="41" t="s">
        <v>147</v>
      </c>
      <c r="F14" s="19">
        <v>100</v>
      </c>
      <c r="G14" s="19" t="s">
        <v>90</v>
      </c>
      <c r="O14" s="19">
        <f t="shared" ref="O14:AQ14" si="11">$F14*O96</f>
        <v>49680</v>
      </c>
      <c r="P14" s="19">
        <f t="shared" si="11"/>
        <v>82440</v>
      </c>
      <c r="Q14" s="19">
        <f t="shared" si="11"/>
        <v>124600</v>
      </c>
      <c r="R14" s="19">
        <f t="shared" si="11"/>
        <v>124600</v>
      </c>
      <c r="S14" s="19">
        <f t="shared" si="11"/>
        <v>126759.99999999999</v>
      </c>
      <c r="T14" s="19">
        <f t="shared" si="11"/>
        <v>127359.99999999999</v>
      </c>
      <c r="U14" s="19">
        <f t="shared" si="11"/>
        <v>126759.99999999999</v>
      </c>
      <c r="V14" s="19">
        <f t="shared" si="11"/>
        <v>128920.00000000003</v>
      </c>
      <c r="W14" s="19">
        <f t="shared" si="11"/>
        <v>128920.00000000003</v>
      </c>
      <c r="X14" s="19">
        <f t="shared" si="11"/>
        <v>128920.00000000003</v>
      </c>
      <c r="Y14" s="19">
        <f t="shared" si="11"/>
        <v>128920.00000000003</v>
      </c>
      <c r="Z14" s="19">
        <f t="shared" si="11"/>
        <v>128920.00000000003</v>
      </c>
      <c r="AA14" s="19">
        <f t="shared" si="11"/>
        <v>128920.00000000003</v>
      </c>
      <c r="AB14" s="19">
        <f t="shared" si="11"/>
        <v>128920.00000000003</v>
      </c>
      <c r="AC14" s="19">
        <f t="shared" si="11"/>
        <v>128920.00000000003</v>
      </c>
      <c r="AD14" s="19">
        <f t="shared" si="11"/>
        <v>128920.00000000003</v>
      </c>
      <c r="AE14" s="19">
        <f t="shared" si="11"/>
        <v>128920.00000000003</v>
      </c>
      <c r="AF14" s="19">
        <f t="shared" si="11"/>
        <v>128920.00000000003</v>
      </c>
      <c r="AG14" s="19">
        <f t="shared" si="11"/>
        <v>128920.00000000003</v>
      </c>
      <c r="AH14" s="19">
        <f t="shared" si="11"/>
        <v>128920.00000000003</v>
      </c>
      <c r="AI14" s="19">
        <f t="shared" si="11"/>
        <v>128920.00000000003</v>
      </c>
      <c r="AJ14" s="19">
        <f t="shared" si="11"/>
        <v>128920.00000000003</v>
      </c>
      <c r="AK14" s="19">
        <f t="shared" si="11"/>
        <v>128920.00000000003</v>
      </c>
      <c r="AL14" s="19">
        <f t="shared" si="11"/>
        <v>128920.00000000003</v>
      </c>
      <c r="AM14" s="19">
        <f t="shared" si="11"/>
        <v>128920.00000000003</v>
      </c>
      <c r="AN14" s="19">
        <f t="shared" si="11"/>
        <v>128920.00000000003</v>
      </c>
      <c r="AO14" s="19">
        <f t="shared" si="11"/>
        <v>128920.00000000003</v>
      </c>
      <c r="AP14" s="19">
        <f t="shared" si="11"/>
        <v>128920.00000000003</v>
      </c>
      <c r="AQ14" s="19">
        <f t="shared" si="11"/>
        <v>128920.00000000003</v>
      </c>
    </row>
    <row r="15" spans="1:43" s="6" customFormat="1" ht="17" thickBot="1" x14ac:dyDescent="0.25">
      <c r="A15" s="20" t="s">
        <v>254</v>
      </c>
      <c r="E15" s="43"/>
      <c r="F15" s="38"/>
      <c r="G15" s="38"/>
      <c r="O15" s="21">
        <f>SUM(O13:O14)</f>
        <v>124200</v>
      </c>
      <c r="P15" s="21">
        <f t="shared" ref="P15:AQ15" si="12">SUM(P13:P14)</f>
        <v>206100</v>
      </c>
      <c r="Q15" s="21">
        <f t="shared" si="12"/>
        <v>311500</v>
      </c>
      <c r="R15" s="21">
        <f t="shared" si="12"/>
        <v>311500</v>
      </c>
      <c r="S15" s="21">
        <f t="shared" si="12"/>
        <v>316900</v>
      </c>
      <c r="T15" s="21">
        <f t="shared" si="12"/>
        <v>318400</v>
      </c>
      <c r="U15" s="21">
        <f t="shared" si="12"/>
        <v>316900</v>
      </c>
      <c r="V15" s="21">
        <f t="shared" si="12"/>
        <v>322300.00000000006</v>
      </c>
      <c r="W15" s="21">
        <f t="shared" si="12"/>
        <v>322300.00000000006</v>
      </c>
      <c r="X15" s="21">
        <f t="shared" si="12"/>
        <v>322300.00000000006</v>
      </c>
      <c r="Y15" s="21">
        <f t="shared" si="12"/>
        <v>322300.00000000006</v>
      </c>
      <c r="Z15" s="21">
        <f t="shared" si="12"/>
        <v>322300.00000000006</v>
      </c>
      <c r="AA15" s="21">
        <f t="shared" si="12"/>
        <v>322300.00000000006</v>
      </c>
      <c r="AB15" s="21">
        <f t="shared" si="12"/>
        <v>322300.00000000006</v>
      </c>
      <c r="AC15" s="21">
        <f t="shared" si="12"/>
        <v>322300.00000000006</v>
      </c>
      <c r="AD15" s="21">
        <f t="shared" si="12"/>
        <v>322300.00000000006</v>
      </c>
      <c r="AE15" s="21">
        <f t="shared" si="12"/>
        <v>322300.00000000006</v>
      </c>
      <c r="AF15" s="21">
        <f t="shared" si="12"/>
        <v>322300.00000000006</v>
      </c>
      <c r="AG15" s="21">
        <f t="shared" si="12"/>
        <v>322300.00000000006</v>
      </c>
      <c r="AH15" s="21">
        <f t="shared" si="12"/>
        <v>322300.00000000006</v>
      </c>
      <c r="AI15" s="21">
        <f t="shared" si="12"/>
        <v>322300.00000000006</v>
      </c>
      <c r="AJ15" s="21">
        <f t="shared" si="12"/>
        <v>322300.00000000006</v>
      </c>
      <c r="AK15" s="21">
        <f t="shared" si="12"/>
        <v>322300.00000000006</v>
      </c>
      <c r="AL15" s="21">
        <f t="shared" si="12"/>
        <v>322300.00000000006</v>
      </c>
      <c r="AM15" s="21">
        <f t="shared" si="12"/>
        <v>322300.00000000006</v>
      </c>
      <c r="AN15" s="21">
        <f t="shared" si="12"/>
        <v>322300.00000000006</v>
      </c>
      <c r="AO15" s="21">
        <f t="shared" si="12"/>
        <v>322300.00000000006</v>
      </c>
      <c r="AP15" s="21">
        <f t="shared" si="12"/>
        <v>322300.00000000006</v>
      </c>
      <c r="AQ15" s="21">
        <f t="shared" si="12"/>
        <v>322300.00000000006</v>
      </c>
    </row>
    <row r="16" spans="1:43" x14ac:dyDescent="0.2">
      <c r="A16" t="s">
        <v>144</v>
      </c>
      <c r="B16" s="41" t="s">
        <v>141</v>
      </c>
      <c r="F16" s="19">
        <v>3000</v>
      </c>
      <c r="G16" s="19" t="s">
        <v>243</v>
      </c>
      <c r="O16" s="19">
        <f t="shared" ref="O16:X17" si="13">O$59*$F16</f>
        <v>647999.99999999988</v>
      </c>
      <c r="P16" s="19">
        <f t="shared" si="13"/>
        <v>864000.00000000012</v>
      </c>
      <c r="Q16" s="19">
        <f t="shared" si="13"/>
        <v>864000.00000000012</v>
      </c>
      <c r="R16" s="19">
        <f t="shared" si="13"/>
        <v>864000.00000000012</v>
      </c>
      <c r="S16" s="19">
        <f t="shared" si="13"/>
        <v>864000.00000000012</v>
      </c>
      <c r="T16" s="19">
        <f t="shared" si="13"/>
        <v>864000.00000000012</v>
      </c>
      <c r="U16" s="19">
        <f t="shared" si="13"/>
        <v>864000.00000000012</v>
      </c>
      <c r="V16" s="19">
        <f t="shared" si="13"/>
        <v>864000.00000000012</v>
      </c>
      <c r="W16" s="19">
        <f t="shared" si="13"/>
        <v>864000.00000000012</v>
      </c>
      <c r="X16" s="19">
        <f t="shared" si="13"/>
        <v>864000.00000000012</v>
      </c>
      <c r="Y16" s="19">
        <f t="shared" ref="Y16:AH17" si="14">Y$59*$F16</f>
        <v>864000.00000000012</v>
      </c>
      <c r="Z16" s="19">
        <f t="shared" si="14"/>
        <v>864000.00000000012</v>
      </c>
      <c r="AA16" s="19">
        <f t="shared" si="14"/>
        <v>864000.00000000012</v>
      </c>
      <c r="AB16" s="19">
        <f t="shared" si="14"/>
        <v>864000.00000000012</v>
      </c>
      <c r="AC16" s="19">
        <f t="shared" si="14"/>
        <v>864000.00000000012</v>
      </c>
      <c r="AD16" s="19">
        <f t="shared" si="14"/>
        <v>864000.00000000012</v>
      </c>
      <c r="AE16" s="19">
        <f t="shared" si="14"/>
        <v>864000.00000000012</v>
      </c>
      <c r="AF16" s="19">
        <f t="shared" si="14"/>
        <v>864000.00000000012</v>
      </c>
      <c r="AG16" s="19">
        <f t="shared" si="14"/>
        <v>864000.00000000012</v>
      </c>
      <c r="AH16" s="19">
        <f t="shared" si="14"/>
        <v>864000.00000000012</v>
      </c>
      <c r="AI16" s="19">
        <f t="shared" ref="AI16:AQ17" si="15">AI$59*$F16</f>
        <v>864000.00000000012</v>
      </c>
      <c r="AJ16" s="19">
        <f t="shared" si="15"/>
        <v>864000.00000000012</v>
      </c>
      <c r="AK16" s="19">
        <f t="shared" si="15"/>
        <v>864000.00000000012</v>
      </c>
      <c r="AL16" s="19">
        <f t="shared" si="15"/>
        <v>864000.00000000012</v>
      </c>
      <c r="AM16" s="19">
        <f t="shared" si="15"/>
        <v>864000.00000000012</v>
      </c>
      <c r="AN16" s="19">
        <f t="shared" si="15"/>
        <v>864000.00000000012</v>
      </c>
      <c r="AO16" s="19">
        <f t="shared" si="15"/>
        <v>864000.00000000012</v>
      </c>
      <c r="AP16" s="19">
        <f t="shared" si="15"/>
        <v>864000.00000000012</v>
      </c>
      <c r="AQ16" s="19">
        <f t="shared" si="15"/>
        <v>864000.00000000012</v>
      </c>
    </row>
    <row r="17" spans="1:43" ht="17" thickBot="1" x14ac:dyDescent="0.25">
      <c r="A17" t="s">
        <v>145</v>
      </c>
      <c r="B17" s="41" t="s">
        <v>142</v>
      </c>
      <c r="F17" s="19">
        <v>300</v>
      </c>
      <c r="G17" s="19" t="s">
        <v>243</v>
      </c>
      <c r="O17" s="19">
        <f t="shared" si="13"/>
        <v>64799.999999999993</v>
      </c>
      <c r="P17" s="19">
        <f t="shared" si="13"/>
        <v>86400.000000000015</v>
      </c>
      <c r="Q17" s="19">
        <f t="shared" si="13"/>
        <v>86400.000000000015</v>
      </c>
      <c r="R17" s="19">
        <f t="shared" si="13"/>
        <v>86400.000000000015</v>
      </c>
      <c r="S17" s="19">
        <f t="shared" si="13"/>
        <v>86400.000000000015</v>
      </c>
      <c r="T17" s="19">
        <f t="shared" si="13"/>
        <v>86400.000000000015</v>
      </c>
      <c r="U17" s="19">
        <f t="shared" si="13"/>
        <v>86400.000000000015</v>
      </c>
      <c r="V17" s="19">
        <f t="shared" si="13"/>
        <v>86400.000000000015</v>
      </c>
      <c r="W17" s="19">
        <f t="shared" si="13"/>
        <v>86400.000000000015</v>
      </c>
      <c r="X17" s="19">
        <f t="shared" si="13"/>
        <v>86400.000000000015</v>
      </c>
      <c r="Y17" s="19">
        <f t="shared" si="14"/>
        <v>86400.000000000015</v>
      </c>
      <c r="Z17" s="19">
        <f t="shared" si="14"/>
        <v>86400.000000000015</v>
      </c>
      <c r="AA17" s="19">
        <f t="shared" si="14"/>
        <v>86400.000000000015</v>
      </c>
      <c r="AB17" s="19">
        <f t="shared" si="14"/>
        <v>86400.000000000015</v>
      </c>
      <c r="AC17" s="19">
        <f t="shared" si="14"/>
        <v>86400.000000000015</v>
      </c>
      <c r="AD17" s="19">
        <f t="shared" si="14"/>
        <v>86400.000000000015</v>
      </c>
      <c r="AE17" s="19">
        <f t="shared" si="14"/>
        <v>86400.000000000015</v>
      </c>
      <c r="AF17" s="19">
        <f t="shared" si="14"/>
        <v>86400.000000000015</v>
      </c>
      <c r="AG17" s="19">
        <f t="shared" si="14"/>
        <v>86400.000000000015</v>
      </c>
      <c r="AH17" s="19">
        <f t="shared" si="14"/>
        <v>86400.000000000015</v>
      </c>
      <c r="AI17" s="19">
        <f t="shared" si="15"/>
        <v>86400.000000000015</v>
      </c>
      <c r="AJ17" s="19">
        <f t="shared" si="15"/>
        <v>86400.000000000015</v>
      </c>
      <c r="AK17" s="19">
        <f t="shared" si="15"/>
        <v>86400.000000000015</v>
      </c>
      <c r="AL17" s="19">
        <f t="shared" si="15"/>
        <v>86400.000000000015</v>
      </c>
      <c r="AM17" s="19">
        <f t="shared" si="15"/>
        <v>86400.000000000015</v>
      </c>
      <c r="AN17" s="19">
        <f t="shared" si="15"/>
        <v>86400.000000000015</v>
      </c>
      <c r="AO17" s="19">
        <f t="shared" si="15"/>
        <v>86400.000000000015</v>
      </c>
      <c r="AP17" s="19">
        <f t="shared" si="15"/>
        <v>86400.000000000015</v>
      </c>
      <c r="AQ17" s="19">
        <f t="shared" si="15"/>
        <v>86400.000000000015</v>
      </c>
    </row>
    <row r="18" spans="1:43" s="6" customFormat="1" ht="17" thickBot="1" x14ac:dyDescent="0.25">
      <c r="A18" s="20" t="s">
        <v>255</v>
      </c>
      <c r="F18" s="38"/>
      <c r="G18" s="38"/>
      <c r="O18" s="21">
        <f>SUM(O16:O17)</f>
        <v>712799.99999999988</v>
      </c>
      <c r="P18" s="21">
        <f t="shared" ref="P18:AQ18" si="16">SUM(P16:P17)</f>
        <v>950400.00000000012</v>
      </c>
      <c r="Q18" s="21">
        <f t="shared" si="16"/>
        <v>950400.00000000012</v>
      </c>
      <c r="R18" s="21">
        <f t="shared" si="16"/>
        <v>950400.00000000012</v>
      </c>
      <c r="S18" s="21">
        <f t="shared" si="16"/>
        <v>950400.00000000012</v>
      </c>
      <c r="T18" s="21">
        <f t="shared" si="16"/>
        <v>950400.00000000012</v>
      </c>
      <c r="U18" s="21">
        <f t="shared" si="16"/>
        <v>950400.00000000012</v>
      </c>
      <c r="V18" s="21">
        <f t="shared" si="16"/>
        <v>950400.00000000012</v>
      </c>
      <c r="W18" s="21">
        <f t="shared" si="16"/>
        <v>950400.00000000012</v>
      </c>
      <c r="X18" s="21">
        <f t="shared" si="16"/>
        <v>950400.00000000012</v>
      </c>
      <c r="Y18" s="21">
        <f t="shared" si="16"/>
        <v>950400.00000000012</v>
      </c>
      <c r="Z18" s="21">
        <f t="shared" si="16"/>
        <v>950400.00000000012</v>
      </c>
      <c r="AA18" s="21">
        <f t="shared" si="16"/>
        <v>950400.00000000012</v>
      </c>
      <c r="AB18" s="21">
        <f t="shared" si="16"/>
        <v>950400.00000000012</v>
      </c>
      <c r="AC18" s="21">
        <f t="shared" si="16"/>
        <v>950400.00000000012</v>
      </c>
      <c r="AD18" s="21">
        <f t="shared" si="16"/>
        <v>950400.00000000012</v>
      </c>
      <c r="AE18" s="21">
        <f t="shared" si="16"/>
        <v>950400.00000000012</v>
      </c>
      <c r="AF18" s="21">
        <f t="shared" si="16"/>
        <v>950400.00000000012</v>
      </c>
      <c r="AG18" s="21">
        <f t="shared" si="16"/>
        <v>950400.00000000012</v>
      </c>
      <c r="AH18" s="21">
        <f t="shared" si="16"/>
        <v>950400.00000000012</v>
      </c>
      <c r="AI18" s="21">
        <f t="shared" si="16"/>
        <v>950400.00000000012</v>
      </c>
      <c r="AJ18" s="21">
        <f t="shared" si="16"/>
        <v>950400.00000000012</v>
      </c>
      <c r="AK18" s="21">
        <f t="shared" si="16"/>
        <v>950400.00000000012</v>
      </c>
      <c r="AL18" s="21">
        <f t="shared" si="16"/>
        <v>950400.00000000012</v>
      </c>
      <c r="AM18" s="21">
        <f t="shared" si="16"/>
        <v>950400.00000000012</v>
      </c>
      <c r="AN18" s="21">
        <f t="shared" si="16"/>
        <v>950400.00000000012</v>
      </c>
      <c r="AO18" s="21">
        <f t="shared" si="16"/>
        <v>950400.00000000012</v>
      </c>
      <c r="AP18" s="21">
        <f t="shared" si="16"/>
        <v>950400.00000000012</v>
      </c>
      <c r="AQ18" s="21">
        <f t="shared" si="16"/>
        <v>950400.00000000012</v>
      </c>
    </row>
    <row r="19" spans="1:43" ht="17" thickBot="1" x14ac:dyDescent="0.25">
      <c r="A19" t="s">
        <v>274</v>
      </c>
      <c r="F19" s="19">
        <v>1000000</v>
      </c>
      <c r="G19" s="19" t="s">
        <v>90</v>
      </c>
      <c r="O19" s="19">
        <f t="shared" ref="O19:AQ19" si="17">$F19*O86</f>
        <v>0</v>
      </c>
      <c r="P19" s="19">
        <f t="shared" si="17"/>
        <v>0</v>
      </c>
      <c r="Q19" s="19">
        <f t="shared" si="17"/>
        <v>1000000</v>
      </c>
      <c r="R19" s="19">
        <f t="shared" si="17"/>
        <v>1000000</v>
      </c>
      <c r="S19" s="19">
        <f t="shared" si="17"/>
        <v>1000000</v>
      </c>
      <c r="T19" s="19">
        <f t="shared" si="17"/>
        <v>1000000</v>
      </c>
      <c r="U19" s="19">
        <f t="shared" si="17"/>
        <v>1000000</v>
      </c>
      <c r="V19" s="19">
        <f t="shared" si="17"/>
        <v>1000000</v>
      </c>
      <c r="W19" s="19">
        <f t="shared" si="17"/>
        <v>1000000</v>
      </c>
      <c r="X19" s="19">
        <f t="shared" si="17"/>
        <v>1000000</v>
      </c>
      <c r="Y19" s="19">
        <f t="shared" si="17"/>
        <v>1000000</v>
      </c>
      <c r="Z19" s="19">
        <f t="shared" si="17"/>
        <v>1000000</v>
      </c>
      <c r="AA19" s="19">
        <f t="shared" si="17"/>
        <v>1000000</v>
      </c>
      <c r="AB19" s="19">
        <f t="shared" si="17"/>
        <v>1000000</v>
      </c>
      <c r="AC19" s="19">
        <f t="shared" si="17"/>
        <v>1000000</v>
      </c>
      <c r="AD19" s="19">
        <f t="shared" si="17"/>
        <v>1000000</v>
      </c>
      <c r="AE19" s="19">
        <f t="shared" si="17"/>
        <v>1000000</v>
      </c>
      <c r="AF19" s="19">
        <f t="shared" si="17"/>
        <v>1000000</v>
      </c>
      <c r="AG19" s="19">
        <f t="shared" si="17"/>
        <v>1000000</v>
      </c>
      <c r="AH19" s="19">
        <f t="shared" si="17"/>
        <v>1000000</v>
      </c>
      <c r="AI19" s="19">
        <f t="shared" si="17"/>
        <v>1000000</v>
      </c>
      <c r="AJ19" s="19">
        <f t="shared" si="17"/>
        <v>1000000</v>
      </c>
      <c r="AK19" s="19">
        <f t="shared" si="17"/>
        <v>1000000</v>
      </c>
      <c r="AL19" s="19">
        <f t="shared" si="17"/>
        <v>1000000</v>
      </c>
      <c r="AM19" s="19">
        <f t="shared" si="17"/>
        <v>1000000</v>
      </c>
      <c r="AN19" s="19">
        <f t="shared" si="17"/>
        <v>1000000</v>
      </c>
      <c r="AO19" s="19">
        <f t="shared" si="17"/>
        <v>1000000</v>
      </c>
      <c r="AP19" s="19">
        <f t="shared" si="17"/>
        <v>1000000</v>
      </c>
      <c r="AQ19" s="19">
        <f t="shared" si="17"/>
        <v>1000000</v>
      </c>
    </row>
    <row r="20" spans="1:43" s="6" customFormat="1" ht="17" thickBot="1" x14ac:dyDescent="0.25">
      <c r="A20" s="20" t="s">
        <v>267</v>
      </c>
      <c r="F20" s="38"/>
      <c r="G20" s="38"/>
      <c r="O20" s="21">
        <f>O19</f>
        <v>0</v>
      </c>
      <c r="P20" s="21">
        <f t="shared" ref="P20:AQ20" si="18">P19</f>
        <v>0</v>
      </c>
      <c r="Q20" s="21">
        <f t="shared" si="18"/>
        <v>1000000</v>
      </c>
      <c r="R20" s="21">
        <f t="shared" si="18"/>
        <v>1000000</v>
      </c>
      <c r="S20" s="21">
        <f t="shared" si="18"/>
        <v>1000000</v>
      </c>
      <c r="T20" s="21">
        <f t="shared" si="18"/>
        <v>1000000</v>
      </c>
      <c r="U20" s="21">
        <f t="shared" si="18"/>
        <v>1000000</v>
      </c>
      <c r="V20" s="21">
        <f t="shared" si="18"/>
        <v>1000000</v>
      </c>
      <c r="W20" s="21">
        <f t="shared" si="18"/>
        <v>1000000</v>
      </c>
      <c r="X20" s="21">
        <f t="shared" si="18"/>
        <v>1000000</v>
      </c>
      <c r="Y20" s="21">
        <f t="shared" si="18"/>
        <v>1000000</v>
      </c>
      <c r="Z20" s="21">
        <f t="shared" si="18"/>
        <v>1000000</v>
      </c>
      <c r="AA20" s="21">
        <f t="shared" si="18"/>
        <v>1000000</v>
      </c>
      <c r="AB20" s="21">
        <f t="shared" si="18"/>
        <v>1000000</v>
      </c>
      <c r="AC20" s="21">
        <f t="shared" si="18"/>
        <v>1000000</v>
      </c>
      <c r="AD20" s="21">
        <f t="shared" si="18"/>
        <v>1000000</v>
      </c>
      <c r="AE20" s="21">
        <f t="shared" si="18"/>
        <v>1000000</v>
      </c>
      <c r="AF20" s="21">
        <f t="shared" si="18"/>
        <v>1000000</v>
      </c>
      <c r="AG20" s="21">
        <f t="shared" si="18"/>
        <v>1000000</v>
      </c>
      <c r="AH20" s="21">
        <f t="shared" si="18"/>
        <v>1000000</v>
      </c>
      <c r="AI20" s="21">
        <f t="shared" si="18"/>
        <v>1000000</v>
      </c>
      <c r="AJ20" s="21">
        <f t="shared" si="18"/>
        <v>1000000</v>
      </c>
      <c r="AK20" s="21">
        <f t="shared" si="18"/>
        <v>1000000</v>
      </c>
      <c r="AL20" s="21">
        <f t="shared" si="18"/>
        <v>1000000</v>
      </c>
      <c r="AM20" s="21">
        <f t="shared" si="18"/>
        <v>1000000</v>
      </c>
      <c r="AN20" s="21">
        <f t="shared" si="18"/>
        <v>1000000</v>
      </c>
      <c r="AO20" s="21">
        <f t="shared" si="18"/>
        <v>1000000</v>
      </c>
      <c r="AP20" s="21">
        <f t="shared" si="18"/>
        <v>1000000</v>
      </c>
      <c r="AQ20" s="21">
        <f t="shared" si="18"/>
        <v>1000000</v>
      </c>
    </row>
    <row r="21" spans="1:43" x14ac:dyDescent="0.2">
      <c r="A21" t="s">
        <v>256</v>
      </c>
      <c r="B21" t="s">
        <v>148</v>
      </c>
      <c r="F21" s="19">
        <v>300</v>
      </c>
      <c r="G21" s="19" t="s">
        <v>243</v>
      </c>
      <c r="O21" s="19">
        <f t="shared" ref="O21:AQ21" si="19">$F21*O64</f>
        <v>43200</v>
      </c>
      <c r="P21" s="19">
        <f t="shared" si="19"/>
        <v>43200</v>
      </c>
      <c r="Q21" s="19">
        <f t="shared" si="19"/>
        <v>43200</v>
      </c>
      <c r="R21" s="19">
        <f t="shared" si="19"/>
        <v>43200</v>
      </c>
      <c r="S21" s="19">
        <f t="shared" si="19"/>
        <v>43200</v>
      </c>
      <c r="T21" s="19">
        <f t="shared" si="19"/>
        <v>43200</v>
      </c>
      <c r="U21" s="19">
        <f t="shared" si="19"/>
        <v>43200</v>
      </c>
      <c r="V21" s="19">
        <f t="shared" si="19"/>
        <v>43200</v>
      </c>
      <c r="W21" s="19">
        <f t="shared" si="19"/>
        <v>43200</v>
      </c>
      <c r="X21" s="19">
        <f t="shared" si="19"/>
        <v>43200</v>
      </c>
      <c r="Y21" s="19">
        <f t="shared" si="19"/>
        <v>43200</v>
      </c>
      <c r="Z21" s="19">
        <f t="shared" si="19"/>
        <v>43200</v>
      </c>
      <c r="AA21" s="19">
        <f t="shared" si="19"/>
        <v>43200</v>
      </c>
      <c r="AB21" s="19">
        <f t="shared" si="19"/>
        <v>43200</v>
      </c>
      <c r="AC21" s="19">
        <f t="shared" si="19"/>
        <v>43200</v>
      </c>
      <c r="AD21" s="19">
        <f t="shared" si="19"/>
        <v>43200</v>
      </c>
      <c r="AE21" s="19">
        <f t="shared" si="19"/>
        <v>43200</v>
      </c>
      <c r="AF21" s="19">
        <f t="shared" si="19"/>
        <v>43200</v>
      </c>
      <c r="AG21" s="19">
        <f t="shared" si="19"/>
        <v>43200</v>
      </c>
      <c r="AH21" s="19">
        <f t="shared" si="19"/>
        <v>43200</v>
      </c>
      <c r="AI21" s="19">
        <f t="shared" si="19"/>
        <v>43200</v>
      </c>
      <c r="AJ21" s="19">
        <f t="shared" si="19"/>
        <v>43200</v>
      </c>
      <c r="AK21" s="19">
        <f t="shared" si="19"/>
        <v>43200</v>
      </c>
      <c r="AL21" s="19">
        <f t="shared" si="19"/>
        <v>43200</v>
      </c>
      <c r="AM21" s="19">
        <f t="shared" si="19"/>
        <v>43200</v>
      </c>
      <c r="AN21" s="19">
        <f t="shared" si="19"/>
        <v>43200</v>
      </c>
      <c r="AO21" s="19">
        <f t="shared" si="19"/>
        <v>43200</v>
      </c>
      <c r="AP21" s="19">
        <f t="shared" si="19"/>
        <v>43200</v>
      </c>
      <c r="AQ21" s="19">
        <f t="shared" si="19"/>
        <v>43200</v>
      </c>
    </row>
    <row r="22" spans="1:43" x14ac:dyDescent="0.2">
      <c r="A22" t="s">
        <v>257</v>
      </c>
      <c r="D22">
        <v>60</v>
      </c>
      <c r="F22" s="19">
        <v>3000</v>
      </c>
      <c r="G22" s="19" t="s">
        <v>263</v>
      </c>
      <c r="O22" s="19">
        <f t="shared" ref="O22:AQ22" si="20">$F22*O65</f>
        <v>54000</v>
      </c>
      <c r="P22" s="19">
        <f t="shared" si="20"/>
        <v>54000</v>
      </c>
      <c r="Q22" s="19">
        <f t="shared" si="20"/>
        <v>54000</v>
      </c>
      <c r="R22" s="19">
        <f t="shared" si="20"/>
        <v>54000</v>
      </c>
      <c r="S22" s="19">
        <f t="shared" si="20"/>
        <v>54000</v>
      </c>
      <c r="T22" s="19">
        <f t="shared" si="20"/>
        <v>72000</v>
      </c>
      <c r="U22" s="19">
        <f t="shared" si="20"/>
        <v>54000</v>
      </c>
      <c r="V22" s="19">
        <f t="shared" si="20"/>
        <v>54000</v>
      </c>
      <c r="W22" s="19">
        <f t="shared" si="20"/>
        <v>54000</v>
      </c>
      <c r="X22" s="19">
        <f t="shared" si="20"/>
        <v>54000</v>
      </c>
      <c r="Y22" s="19">
        <f t="shared" si="20"/>
        <v>54000</v>
      </c>
      <c r="Z22" s="19">
        <f t="shared" si="20"/>
        <v>54000</v>
      </c>
      <c r="AA22" s="19">
        <f t="shared" si="20"/>
        <v>54000</v>
      </c>
      <c r="AB22" s="19">
        <f t="shared" si="20"/>
        <v>54000</v>
      </c>
      <c r="AC22" s="19">
        <f t="shared" si="20"/>
        <v>54000</v>
      </c>
      <c r="AD22" s="19">
        <f t="shared" si="20"/>
        <v>54000</v>
      </c>
      <c r="AE22" s="19">
        <f t="shared" si="20"/>
        <v>54000</v>
      </c>
      <c r="AF22" s="19">
        <f t="shared" si="20"/>
        <v>54000</v>
      </c>
      <c r="AG22" s="19">
        <f t="shared" si="20"/>
        <v>54000</v>
      </c>
      <c r="AH22" s="19">
        <f t="shared" si="20"/>
        <v>54000</v>
      </c>
      <c r="AI22" s="19">
        <f t="shared" si="20"/>
        <v>54000</v>
      </c>
      <c r="AJ22" s="19">
        <f t="shared" si="20"/>
        <v>54000</v>
      </c>
      <c r="AK22" s="19">
        <f t="shared" si="20"/>
        <v>54000</v>
      </c>
      <c r="AL22" s="19">
        <f t="shared" si="20"/>
        <v>54000</v>
      </c>
      <c r="AM22" s="19">
        <f t="shared" si="20"/>
        <v>54000</v>
      </c>
      <c r="AN22" s="19">
        <f t="shared" si="20"/>
        <v>54000</v>
      </c>
      <c r="AO22" s="19">
        <f t="shared" si="20"/>
        <v>54000</v>
      </c>
      <c r="AP22" s="19">
        <f t="shared" si="20"/>
        <v>54000</v>
      </c>
      <c r="AQ22" s="19">
        <f t="shared" si="20"/>
        <v>54000</v>
      </c>
    </row>
    <row r="23" spans="1:43" ht="17" thickBot="1" x14ac:dyDescent="0.25">
      <c r="A23" t="s">
        <v>271</v>
      </c>
      <c r="F23" s="19">
        <v>10000</v>
      </c>
      <c r="G23" s="19" t="s">
        <v>242</v>
      </c>
      <c r="O23" s="19">
        <f t="shared" ref="O23:AQ23" si="21">$F23*O66</f>
        <v>150000</v>
      </c>
      <c r="P23" s="19">
        <f t="shared" si="21"/>
        <v>150000</v>
      </c>
      <c r="Q23" s="19">
        <f t="shared" si="21"/>
        <v>150000</v>
      </c>
      <c r="R23" s="19">
        <f t="shared" si="21"/>
        <v>150000</v>
      </c>
      <c r="S23" s="19">
        <f t="shared" si="21"/>
        <v>150000</v>
      </c>
      <c r="T23" s="19">
        <f t="shared" si="21"/>
        <v>150000</v>
      </c>
      <c r="U23" s="19">
        <f t="shared" si="21"/>
        <v>150000</v>
      </c>
      <c r="V23" s="19">
        <f t="shared" si="21"/>
        <v>150000</v>
      </c>
      <c r="W23" s="19">
        <f t="shared" si="21"/>
        <v>150000</v>
      </c>
      <c r="X23" s="19">
        <f t="shared" si="21"/>
        <v>150000</v>
      </c>
      <c r="Y23" s="19">
        <f t="shared" si="21"/>
        <v>150000</v>
      </c>
      <c r="Z23" s="19">
        <f t="shared" si="21"/>
        <v>150000</v>
      </c>
      <c r="AA23" s="19">
        <f t="shared" si="21"/>
        <v>150000</v>
      </c>
      <c r="AB23" s="19">
        <f t="shared" si="21"/>
        <v>150000</v>
      </c>
      <c r="AC23" s="19">
        <f t="shared" si="21"/>
        <v>150000</v>
      </c>
      <c r="AD23" s="19">
        <f t="shared" si="21"/>
        <v>150000</v>
      </c>
      <c r="AE23" s="19">
        <f t="shared" si="21"/>
        <v>150000</v>
      </c>
      <c r="AF23" s="19">
        <f t="shared" si="21"/>
        <v>150000</v>
      </c>
      <c r="AG23" s="19">
        <f t="shared" si="21"/>
        <v>150000</v>
      </c>
      <c r="AH23" s="19">
        <f t="shared" si="21"/>
        <v>150000</v>
      </c>
      <c r="AI23" s="19">
        <f t="shared" si="21"/>
        <v>150000</v>
      </c>
      <c r="AJ23" s="19">
        <f t="shared" si="21"/>
        <v>150000</v>
      </c>
      <c r="AK23" s="19">
        <f t="shared" si="21"/>
        <v>150000</v>
      </c>
      <c r="AL23" s="19">
        <f t="shared" si="21"/>
        <v>150000</v>
      </c>
      <c r="AM23" s="19">
        <f t="shared" si="21"/>
        <v>150000</v>
      </c>
      <c r="AN23" s="19">
        <f t="shared" si="21"/>
        <v>150000</v>
      </c>
      <c r="AO23" s="19">
        <f t="shared" si="21"/>
        <v>150000</v>
      </c>
      <c r="AP23" s="19">
        <f t="shared" si="21"/>
        <v>150000</v>
      </c>
      <c r="AQ23" s="19">
        <f t="shared" si="21"/>
        <v>150000</v>
      </c>
    </row>
    <row r="24" spans="1:43" s="6" customFormat="1" ht="17" thickBot="1" x14ac:dyDescent="0.25">
      <c r="A24" s="20" t="s">
        <v>270</v>
      </c>
      <c r="F24" s="38"/>
      <c r="G24" s="38"/>
      <c r="O24" s="21">
        <f>SUM(O21:O23)</f>
        <v>247200</v>
      </c>
      <c r="P24" s="21">
        <f t="shared" ref="P24:AA24" si="22">SUM(P21:P23)</f>
        <v>247200</v>
      </c>
      <c r="Q24" s="21">
        <f t="shared" si="22"/>
        <v>247200</v>
      </c>
      <c r="R24" s="21">
        <f t="shared" si="22"/>
        <v>247200</v>
      </c>
      <c r="S24" s="21">
        <f t="shared" si="22"/>
        <v>247200</v>
      </c>
      <c r="T24" s="21">
        <f t="shared" si="22"/>
        <v>265200</v>
      </c>
      <c r="U24" s="21">
        <f t="shared" si="22"/>
        <v>247200</v>
      </c>
      <c r="V24" s="21">
        <f t="shared" si="22"/>
        <v>247200</v>
      </c>
      <c r="W24" s="21">
        <f t="shared" si="22"/>
        <v>247200</v>
      </c>
      <c r="X24" s="21">
        <f t="shared" si="22"/>
        <v>247200</v>
      </c>
      <c r="Y24" s="21">
        <f t="shared" si="22"/>
        <v>247200</v>
      </c>
      <c r="Z24" s="21">
        <f t="shared" si="22"/>
        <v>247200</v>
      </c>
      <c r="AA24" s="21">
        <f t="shared" si="22"/>
        <v>247200</v>
      </c>
      <c r="AB24" s="21">
        <f t="shared" ref="AB24" si="23">SUM(AB21:AB23)</f>
        <v>247200</v>
      </c>
      <c r="AC24" s="21">
        <f t="shared" ref="AC24" si="24">SUM(AC21:AC23)</f>
        <v>247200</v>
      </c>
      <c r="AD24" s="21">
        <f t="shared" ref="AD24" si="25">SUM(AD21:AD23)</f>
        <v>247200</v>
      </c>
      <c r="AE24" s="21">
        <f t="shared" ref="AE24" si="26">SUM(AE21:AE23)</f>
        <v>247200</v>
      </c>
      <c r="AF24" s="21">
        <f t="shared" ref="AF24" si="27">SUM(AF21:AF23)</f>
        <v>247200</v>
      </c>
      <c r="AG24" s="21">
        <f t="shared" ref="AG24" si="28">SUM(AG21:AG23)</f>
        <v>247200</v>
      </c>
      <c r="AH24" s="21">
        <f t="shared" ref="AH24" si="29">SUM(AH21:AH23)</f>
        <v>247200</v>
      </c>
      <c r="AI24" s="21">
        <f t="shared" ref="AI24" si="30">SUM(AI21:AI23)</f>
        <v>247200</v>
      </c>
      <c r="AJ24" s="21">
        <f t="shared" ref="AJ24" si="31">SUM(AJ21:AJ23)</f>
        <v>247200</v>
      </c>
      <c r="AK24" s="21">
        <f t="shared" ref="AK24" si="32">SUM(AK21:AK23)</f>
        <v>247200</v>
      </c>
      <c r="AL24" s="21">
        <f t="shared" ref="AL24:AM24" si="33">SUM(AL21:AL23)</f>
        <v>247200</v>
      </c>
      <c r="AM24" s="21">
        <f t="shared" si="33"/>
        <v>247200</v>
      </c>
      <c r="AN24" s="21">
        <f t="shared" ref="AN24" si="34">SUM(AN21:AN23)</f>
        <v>247200</v>
      </c>
      <c r="AO24" s="21">
        <f t="shared" ref="AO24" si="35">SUM(AO21:AO23)</f>
        <v>247200</v>
      </c>
      <c r="AP24" s="21">
        <f t="shared" ref="AP24" si="36">SUM(AP21:AP23)</f>
        <v>247200</v>
      </c>
      <c r="AQ24" s="21">
        <f t="shared" ref="AQ24" si="37">SUM(AQ21:AQ23)</f>
        <v>247200</v>
      </c>
    </row>
    <row r="25" spans="1:43" s="9" customFormat="1" x14ac:dyDescent="0.2">
      <c r="A25" s="9" t="s">
        <v>149</v>
      </c>
      <c r="F25" s="40">
        <v>1000</v>
      </c>
      <c r="G25" s="19" t="s">
        <v>243</v>
      </c>
      <c r="O25" s="19">
        <f t="shared" ref="O25:AQ25" si="38">$F25*O73</f>
        <v>0</v>
      </c>
      <c r="P25" s="19">
        <f t="shared" si="38"/>
        <v>36000.000000000007</v>
      </c>
      <c r="Q25" s="19">
        <f t="shared" si="38"/>
        <v>72000.000000000015</v>
      </c>
      <c r="R25" s="19">
        <f t="shared" si="38"/>
        <v>72000.000000000015</v>
      </c>
      <c r="S25" s="19">
        <f t="shared" si="38"/>
        <v>107999.99999999999</v>
      </c>
      <c r="T25" s="19">
        <f t="shared" si="38"/>
        <v>107999.99999999999</v>
      </c>
      <c r="U25" s="19">
        <f t="shared" si="38"/>
        <v>107999.99999999999</v>
      </c>
      <c r="V25" s="19">
        <f t="shared" si="38"/>
        <v>144000.00000000003</v>
      </c>
      <c r="W25" s="19">
        <f t="shared" si="38"/>
        <v>144000.00000000003</v>
      </c>
      <c r="X25" s="19">
        <f t="shared" si="38"/>
        <v>144000.00000000003</v>
      </c>
      <c r="Y25" s="19">
        <f t="shared" si="38"/>
        <v>144000.00000000003</v>
      </c>
      <c r="Z25" s="19">
        <f t="shared" si="38"/>
        <v>144000.00000000003</v>
      </c>
      <c r="AA25" s="19">
        <f t="shared" si="38"/>
        <v>144000.00000000003</v>
      </c>
      <c r="AB25" s="19">
        <f t="shared" si="38"/>
        <v>144000.00000000003</v>
      </c>
      <c r="AC25" s="19">
        <f t="shared" si="38"/>
        <v>144000.00000000003</v>
      </c>
      <c r="AD25" s="19">
        <f t="shared" si="38"/>
        <v>144000.00000000003</v>
      </c>
      <c r="AE25" s="19">
        <f t="shared" si="38"/>
        <v>144000.00000000003</v>
      </c>
      <c r="AF25" s="19">
        <f t="shared" si="38"/>
        <v>144000.00000000003</v>
      </c>
      <c r="AG25" s="19">
        <f t="shared" si="38"/>
        <v>144000.00000000003</v>
      </c>
      <c r="AH25" s="19">
        <f t="shared" si="38"/>
        <v>144000.00000000003</v>
      </c>
      <c r="AI25" s="19">
        <f t="shared" si="38"/>
        <v>144000.00000000003</v>
      </c>
      <c r="AJ25" s="19">
        <f t="shared" si="38"/>
        <v>144000.00000000003</v>
      </c>
      <c r="AK25" s="19">
        <f t="shared" si="38"/>
        <v>144000.00000000003</v>
      </c>
      <c r="AL25" s="19">
        <f t="shared" si="38"/>
        <v>144000.00000000003</v>
      </c>
      <c r="AM25" s="19">
        <f t="shared" si="38"/>
        <v>144000.00000000003</v>
      </c>
      <c r="AN25" s="19">
        <f t="shared" si="38"/>
        <v>144000.00000000003</v>
      </c>
      <c r="AO25" s="19">
        <f t="shared" si="38"/>
        <v>144000.00000000003</v>
      </c>
      <c r="AP25" s="19">
        <f t="shared" si="38"/>
        <v>144000.00000000003</v>
      </c>
      <c r="AQ25" s="19">
        <f t="shared" si="38"/>
        <v>144000.00000000003</v>
      </c>
    </row>
    <row r="26" spans="1:43" s="9" customFormat="1" ht="17" thickBot="1" x14ac:dyDescent="0.25">
      <c r="A26" s="9" t="s">
        <v>272</v>
      </c>
      <c r="F26" s="40">
        <v>1500</v>
      </c>
      <c r="G26" s="19" t="s">
        <v>243</v>
      </c>
      <c r="O26" s="19">
        <f t="shared" ref="O26:AQ26" si="39">$F26*O80</f>
        <v>0</v>
      </c>
      <c r="P26" s="19">
        <f t="shared" si="39"/>
        <v>54000.000000000007</v>
      </c>
      <c r="Q26" s="19">
        <f t="shared" si="39"/>
        <v>108000.00000000001</v>
      </c>
      <c r="R26" s="19">
        <f t="shared" si="39"/>
        <v>108000.00000000001</v>
      </c>
      <c r="S26" s="19">
        <f t="shared" si="39"/>
        <v>161999.99999999997</v>
      </c>
      <c r="T26" s="19">
        <f t="shared" si="39"/>
        <v>161999.99999999997</v>
      </c>
      <c r="U26" s="19">
        <f t="shared" si="39"/>
        <v>161999.99999999997</v>
      </c>
      <c r="V26" s="19">
        <f t="shared" si="39"/>
        <v>216000.00000000003</v>
      </c>
      <c r="W26" s="19">
        <f t="shared" si="39"/>
        <v>216000.00000000003</v>
      </c>
      <c r="X26" s="19">
        <f t="shared" si="39"/>
        <v>216000.00000000003</v>
      </c>
      <c r="Y26" s="19">
        <f t="shared" si="39"/>
        <v>216000.00000000003</v>
      </c>
      <c r="Z26" s="19">
        <f t="shared" si="39"/>
        <v>216000.00000000003</v>
      </c>
      <c r="AA26" s="19">
        <f t="shared" si="39"/>
        <v>216000.00000000003</v>
      </c>
      <c r="AB26" s="19">
        <f t="shared" si="39"/>
        <v>216000.00000000003</v>
      </c>
      <c r="AC26" s="19">
        <f t="shared" si="39"/>
        <v>216000.00000000003</v>
      </c>
      <c r="AD26" s="19">
        <f t="shared" si="39"/>
        <v>216000.00000000003</v>
      </c>
      <c r="AE26" s="19">
        <f t="shared" si="39"/>
        <v>216000.00000000003</v>
      </c>
      <c r="AF26" s="19">
        <f t="shared" si="39"/>
        <v>216000.00000000003</v>
      </c>
      <c r="AG26" s="19">
        <f t="shared" si="39"/>
        <v>216000.00000000003</v>
      </c>
      <c r="AH26" s="19">
        <f t="shared" si="39"/>
        <v>216000.00000000003</v>
      </c>
      <c r="AI26" s="19">
        <f t="shared" si="39"/>
        <v>216000.00000000003</v>
      </c>
      <c r="AJ26" s="19">
        <f t="shared" si="39"/>
        <v>216000.00000000003</v>
      </c>
      <c r="AK26" s="19">
        <f t="shared" si="39"/>
        <v>216000.00000000003</v>
      </c>
      <c r="AL26" s="19">
        <f t="shared" si="39"/>
        <v>216000.00000000003</v>
      </c>
      <c r="AM26" s="19">
        <f t="shared" si="39"/>
        <v>216000.00000000003</v>
      </c>
      <c r="AN26" s="19">
        <f t="shared" si="39"/>
        <v>216000.00000000003</v>
      </c>
      <c r="AO26" s="19">
        <f t="shared" si="39"/>
        <v>216000.00000000003</v>
      </c>
      <c r="AP26" s="19">
        <f t="shared" si="39"/>
        <v>216000.00000000003</v>
      </c>
      <c r="AQ26" s="19">
        <f t="shared" si="39"/>
        <v>216000.00000000003</v>
      </c>
    </row>
    <row r="27" spans="1:43" s="6" customFormat="1" ht="17" thickBot="1" x14ac:dyDescent="0.25">
      <c r="A27" s="20" t="s">
        <v>268</v>
      </c>
      <c r="F27" s="38"/>
      <c r="G27" s="38"/>
      <c r="O27" s="21">
        <f>SUM(O25:O26)</f>
        <v>0</v>
      </c>
      <c r="P27" s="21">
        <f t="shared" ref="P27:AQ27" si="40">SUM(P25:P26)</f>
        <v>90000.000000000015</v>
      </c>
      <c r="Q27" s="21">
        <f t="shared" si="40"/>
        <v>180000.00000000003</v>
      </c>
      <c r="R27" s="21">
        <f t="shared" si="40"/>
        <v>180000.00000000003</v>
      </c>
      <c r="S27" s="21">
        <f t="shared" si="40"/>
        <v>269999.99999999994</v>
      </c>
      <c r="T27" s="21">
        <f t="shared" si="40"/>
        <v>269999.99999999994</v>
      </c>
      <c r="U27" s="21">
        <f t="shared" si="40"/>
        <v>269999.99999999994</v>
      </c>
      <c r="V27" s="21">
        <f t="shared" si="40"/>
        <v>360000.00000000006</v>
      </c>
      <c r="W27" s="21">
        <f t="shared" si="40"/>
        <v>360000.00000000006</v>
      </c>
      <c r="X27" s="21">
        <f t="shared" si="40"/>
        <v>360000.00000000006</v>
      </c>
      <c r="Y27" s="21">
        <f t="shared" si="40"/>
        <v>360000.00000000006</v>
      </c>
      <c r="Z27" s="21">
        <f t="shared" si="40"/>
        <v>360000.00000000006</v>
      </c>
      <c r="AA27" s="21">
        <f t="shared" si="40"/>
        <v>360000.00000000006</v>
      </c>
      <c r="AB27" s="21">
        <f t="shared" si="40"/>
        <v>360000.00000000006</v>
      </c>
      <c r="AC27" s="21">
        <f t="shared" si="40"/>
        <v>360000.00000000006</v>
      </c>
      <c r="AD27" s="21">
        <f t="shared" si="40"/>
        <v>360000.00000000006</v>
      </c>
      <c r="AE27" s="21">
        <f t="shared" si="40"/>
        <v>360000.00000000006</v>
      </c>
      <c r="AF27" s="21">
        <f t="shared" si="40"/>
        <v>360000.00000000006</v>
      </c>
      <c r="AG27" s="21">
        <f t="shared" si="40"/>
        <v>360000.00000000006</v>
      </c>
      <c r="AH27" s="21">
        <f t="shared" si="40"/>
        <v>360000.00000000006</v>
      </c>
      <c r="AI27" s="21">
        <f t="shared" si="40"/>
        <v>360000.00000000006</v>
      </c>
      <c r="AJ27" s="21">
        <f t="shared" si="40"/>
        <v>360000.00000000006</v>
      </c>
      <c r="AK27" s="21">
        <f t="shared" si="40"/>
        <v>360000.00000000006</v>
      </c>
      <c r="AL27" s="21">
        <f t="shared" si="40"/>
        <v>360000.00000000006</v>
      </c>
      <c r="AM27" s="21">
        <f t="shared" si="40"/>
        <v>360000.00000000006</v>
      </c>
      <c r="AN27" s="21">
        <f t="shared" si="40"/>
        <v>360000.00000000006</v>
      </c>
      <c r="AO27" s="21">
        <f t="shared" si="40"/>
        <v>360000.00000000006</v>
      </c>
      <c r="AP27" s="21">
        <f t="shared" si="40"/>
        <v>360000.00000000006</v>
      </c>
      <c r="AQ27" s="21">
        <f t="shared" si="40"/>
        <v>360000.00000000006</v>
      </c>
    </row>
    <row r="28" spans="1:43" s="9" customFormat="1" x14ac:dyDescent="0.2">
      <c r="A28" s="41" t="s">
        <v>281</v>
      </c>
      <c r="F28" s="40">
        <v>2000</v>
      </c>
      <c r="G28" s="19" t="s">
        <v>243</v>
      </c>
      <c r="O28" s="40">
        <f t="shared" ref="O28:AQ28" si="41">$F28*O90</f>
        <v>43200.000000000007</v>
      </c>
      <c r="P28" s="40">
        <f t="shared" si="41"/>
        <v>54000</v>
      </c>
      <c r="Q28" s="40">
        <f t="shared" si="41"/>
        <v>54000</v>
      </c>
      <c r="R28" s="40">
        <f t="shared" si="41"/>
        <v>54000</v>
      </c>
      <c r="S28" s="40">
        <f t="shared" si="41"/>
        <v>54000</v>
      </c>
      <c r="T28" s="40">
        <f t="shared" si="41"/>
        <v>54000</v>
      </c>
      <c r="U28" s="40">
        <f t="shared" si="41"/>
        <v>54000</v>
      </c>
      <c r="V28" s="40">
        <f t="shared" si="41"/>
        <v>54000</v>
      </c>
      <c r="W28" s="40">
        <f t="shared" si="41"/>
        <v>54000</v>
      </c>
      <c r="X28" s="40">
        <f t="shared" si="41"/>
        <v>54000</v>
      </c>
      <c r="Y28" s="40">
        <f t="shared" si="41"/>
        <v>54000</v>
      </c>
      <c r="Z28" s="40">
        <f t="shared" si="41"/>
        <v>54000</v>
      </c>
      <c r="AA28" s="40">
        <f t="shared" si="41"/>
        <v>54000</v>
      </c>
      <c r="AB28" s="40">
        <f t="shared" si="41"/>
        <v>54000</v>
      </c>
      <c r="AC28" s="40">
        <f t="shared" si="41"/>
        <v>54000</v>
      </c>
      <c r="AD28" s="40">
        <f t="shared" si="41"/>
        <v>54000</v>
      </c>
      <c r="AE28" s="40">
        <f t="shared" si="41"/>
        <v>54000</v>
      </c>
      <c r="AF28" s="40">
        <f t="shared" si="41"/>
        <v>54000</v>
      </c>
      <c r="AG28" s="40">
        <f t="shared" si="41"/>
        <v>54000</v>
      </c>
      <c r="AH28" s="40">
        <f t="shared" si="41"/>
        <v>54000</v>
      </c>
      <c r="AI28" s="40">
        <f t="shared" si="41"/>
        <v>54000</v>
      </c>
      <c r="AJ28" s="40">
        <f t="shared" si="41"/>
        <v>54000</v>
      </c>
      <c r="AK28" s="40">
        <f t="shared" si="41"/>
        <v>54000</v>
      </c>
      <c r="AL28" s="40">
        <f t="shared" si="41"/>
        <v>54000</v>
      </c>
      <c r="AM28" s="40">
        <f t="shared" si="41"/>
        <v>54000</v>
      </c>
      <c r="AN28" s="40">
        <f t="shared" si="41"/>
        <v>54000</v>
      </c>
      <c r="AO28" s="40">
        <f t="shared" si="41"/>
        <v>54000</v>
      </c>
      <c r="AP28" s="40">
        <f t="shared" si="41"/>
        <v>54000</v>
      </c>
      <c r="AQ28" s="40">
        <f t="shared" si="41"/>
        <v>54000</v>
      </c>
    </row>
    <row r="29" spans="1:43" s="9" customFormat="1" x14ac:dyDescent="0.2">
      <c r="A29" s="41" t="s">
        <v>152</v>
      </c>
      <c r="F29" s="74">
        <v>1000</v>
      </c>
      <c r="G29" s="19" t="s">
        <v>243</v>
      </c>
      <c r="O29" s="40">
        <f t="shared" ref="O29:AQ29" si="42">$F29*O91</f>
        <v>32399.999999999993</v>
      </c>
      <c r="P29" s="40">
        <f t="shared" si="42"/>
        <v>54000.000000000007</v>
      </c>
      <c r="Q29" s="40">
        <f t="shared" si="42"/>
        <v>64800.000000000015</v>
      </c>
      <c r="R29" s="40">
        <f t="shared" si="42"/>
        <v>64800.000000000015</v>
      </c>
      <c r="S29" s="40">
        <f t="shared" si="42"/>
        <v>75600.000000000015</v>
      </c>
      <c r="T29" s="40">
        <f t="shared" si="42"/>
        <v>75600.000000000015</v>
      </c>
      <c r="U29" s="40">
        <f t="shared" si="42"/>
        <v>75600.000000000015</v>
      </c>
      <c r="V29" s="40">
        <f t="shared" si="42"/>
        <v>86400.000000000015</v>
      </c>
      <c r="W29" s="40">
        <f t="shared" si="42"/>
        <v>86400.000000000015</v>
      </c>
      <c r="X29" s="40">
        <f t="shared" si="42"/>
        <v>86400.000000000015</v>
      </c>
      <c r="Y29" s="40">
        <f t="shared" si="42"/>
        <v>86400.000000000015</v>
      </c>
      <c r="Z29" s="40">
        <f t="shared" si="42"/>
        <v>86400.000000000015</v>
      </c>
      <c r="AA29" s="40">
        <f t="shared" si="42"/>
        <v>86400.000000000015</v>
      </c>
      <c r="AB29" s="40">
        <f t="shared" si="42"/>
        <v>86400.000000000015</v>
      </c>
      <c r="AC29" s="40">
        <f t="shared" si="42"/>
        <v>86400.000000000015</v>
      </c>
      <c r="AD29" s="40">
        <f t="shared" si="42"/>
        <v>86400.000000000015</v>
      </c>
      <c r="AE29" s="40">
        <f t="shared" si="42"/>
        <v>86400.000000000015</v>
      </c>
      <c r="AF29" s="40">
        <f t="shared" si="42"/>
        <v>86400.000000000015</v>
      </c>
      <c r="AG29" s="40">
        <f t="shared" si="42"/>
        <v>86400.000000000015</v>
      </c>
      <c r="AH29" s="40">
        <f t="shared" si="42"/>
        <v>86400.000000000015</v>
      </c>
      <c r="AI29" s="40">
        <f t="shared" si="42"/>
        <v>86400.000000000015</v>
      </c>
      <c r="AJ29" s="40">
        <f t="shared" si="42"/>
        <v>86400.000000000015</v>
      </c>
      <c r="AK29" s="40">
        <f t="shared" si="42"/>
        <v>86400.000000000015</v>
      </c>
      <c r="AL29" s="40">
        <f t="shared" si="42"/>
        <v>86400.000000000015</v>
      </c>
      <c r="AM29" s="40">
        <f t="shared" si="42"/>
        <v>86400.000000000015</v>
      </c>
      <c r="AN29" s="40">
        <f t="shared" si="42"/>
        <v>86400.000000000015</v>
      </c>
      <c r="AO29" s="40">
        <f t="shared" si="42"/>
        <v>86400.000000000015</v>
      </c>
      <c r="AP29" s="40">
        <f t="shared" si="42"/>
        <v>86400.000000000015</v>
      </c>
      <c r="AQ29" s="40">
        <f t="shared" si="42"/>
        <v>86400.000000000015</v>
      </c>
    </row>
    <row r="30" spans="1:43" s="9" customFormat="1" ht="17" thickBot="1" x14ac:dyDescent="0.25">
      <c r="A30" s="41" t="s">
        <v>153</v>
      </c>
      <c r="F30" s="74">
        <v>1500</v>
      </c>
      <c r="G30" s="19" t="s">
        <v>243</v>
      </c>
      <c r="O30" s="40">
        <f t="shared" ref="O30:AQ30" si="43">$F30*O92</f>
        <v>16199.999999999998</v>
      </c>
      <c r="P30" s="40">
        <f t="shared" si="43"/>
        <v>27000.000000000004</v>
      </c>
      <c r="Q30" s="40">
        <f t="shared" si="43"/>
        <v>32400.000000000007</v>
      </c>
      <c r="R30" s="40">
        <f t="shared" si="43"/>
        <v>32400.000000000007</v>
      </c>
      <c r="S30" s="40">
        <f t="shared" si="43"/>
        <v>37800.000000000007</v>
      </c>
      <c r="T30" s="40">
        <f t="shared" si="43"/>
        <v>37800.000000000007</v>
      </c>
      <c r="U30" s="40">
        <f t="shared" si="43"/>
        <v>37800.000000000007</v>
      </c>
      <c r="V30" s="40">
        <f t="shared" si="43"/>
        <v>43200.000000000015</v>
      </c>
      <c r="W30" s="40">
        <f t="shared" si="43"/>
        <v>43200.000000000015</v>
      </c>
      <c r="X30" s="40">
        <f t="shared" si="43"/>
        <v>43200.000000000015</v>
      </c>
      <c r="Y30" s="40">
        <f t="shared" si="43"/>
        <v>43200.000000000015</v>
      </c>
      <c r="Z30" s="40">
        <f t="shared" si="43"/>
        <v>43200.000000000015</v>
      </c>
      <c r="AA30" s="40">
        <f t="shared" si="43"/>
        <v>43200.000000000015</v>
      </c>
      <c r="AB30" s="40">
        <f t="shared" si="43"/>
        <v>43200.000000000015</v>
      </c>
      <c r="AC30" s="40">
        <f t="shared" si="43"/>
        <v>43200.000000000015</v>
      </c>
      <c r="AD30" s="40">
        <f t="shared" si="43"/>
        <v>43200.000000000015</v>
      </c>
      <c r="AE30" s="40">
        <f t="shared" si="43"/>
        <v>43200.000000000015</v>
      </c>
      <c r="AF30" s="40">
        <f t="shared" si="43"/>
        <v>43200.000000000015</v>
      </c>
      <c r="AG30" s="40">
        <f t="shared" si="43"/>
        <v>43200.000000000015</v>
      </c>
      <c r="AH30" s="40">
        <f t="shared" si="43"/>
        <v>43200.000000000015</v>
      </c>
      <c r="AI30" s="40">
        <f t="shared" si="43"/>
        <v>43200.000000000015</v>
      </c>
      <c r="AJ30" s="40">
        <f t="shared" si="43"/>
        <v>43200.000000000015</v>
      </c>
      <c r="AK30" s="40">
        <f t="shared" si="43"/>
        <v>43200.000000000015</v>
      </c>
      <c r="AL30" s="40">
        <f t="shared" si="43"/>
        <v>43200.000000000015</v>
      </c>
      <c r="AM30" s="40">
        <f t="shared" si="43"/>
        <v>43200.000000000015</v>
      </c>
      <c r="AN30" s="40">
        <f t="shared" si="43"/>
        <v>43200.000000000015</v>
      </c>
      <c r="AO30" s="40">
        <f t="shared" si="43"/>
        <v>43200.000000000015</v>
      </c>
      <c r="AP30" s="40">
        <f t="shared" si="43"/>
        <v>43200.000000000015</v>
      </c>
      <c r="AQ30" s="40">
        <f t="shared" si="43"/>
        <v>43200.000000000015</v>
      </c>
    </row>
    <row r="31" spans="1:43" s="6" customFormat="1" ht="17" thickBot="1" x14ac:dyDescent="0.25">
      <c r="A31" s="20" t="s">
        <v>269</v>
      </c>
      <c r="F31" s="38"/>
      <c r="G31" s="38"/>
      <c r="O31" s="21">
        <f>SUM(O28:O30)</f>
        <v>91800</v>
      </c>
      <c r="P31" s="21">
        <f t="shared" ref="P31:AQ31" si="44">SUM(P28:P30)</f>
        <v>135000</v>
      </c>
      <c r="Q31" s="21">
        <f t="shared" si="44"/>
        <v>151200.00000000003</v>
      </c>
      <c r="R31" s="21">
        <f t="shared" si="44"/>
        <v>151200.00000000003</v>
      </c>
      <c r="S31" s="21">
        <f t="shared" si="44"/>
        <v>167400.00000000003</v>
      </c>
      <c r="T31" s="21">
        <f t="shared" si="44"/>
        <v>167400.00000000003</v>
      </c>
      <c r="U31" s="21">
        <f t="shared" si="44"/>
        <v>167400.00000000003</v>
      </c>
      <c r="V31" s="21">
        <f t="shared" si="44"/>
        <v>183600</v>
      </c>
      <c r="W31" s="21">
        <f t="shared" si="44"/>
        <v>183600</v>
      </c>
      <c r="X31" s="21">
        <f t="shared" si="44"/>
        <v>183600</v>
      </c>
      <c r="Y31" s="21">
        <f t="shared" si="44"/>
        <v>183600</v>
      </c>
      <c r="Z31" s="21">
        <f t="shared" si="44"/>
        <v>183600</v>
      </c>
      <c r="AA31" s="21">
        <f t="shared" si="44"/>
        <v>183600</v>
      </c>
      <c r="AB31" s="21">
        <f t="shared" si="44"/>
        <v>183600</v>
      </c>
      <c r="AC31" s="21">
        <f t="shared" si="44"/>
        <v>183600</v>
      </c>
      <c r="AD31" s="21">
        <f t="shared" si="44"/>
        <v>183600</v>
      </c>
      <c r="AE31" s="21">
        <f t="shared" si="44"/>
        <v>183600</v>
      </c>
      <c r="AF31" s="21">
        <f t="shared" si="44"/>
        <v>183600</v>
      </c>
      <c r="AG31" s="21">
        <f t="shared" si="44"/>
        <v>183600</v>
      </c>
      <c r="AH31" s="21">
        <f t="shared" si="44"/>
        <v>183600</v>
      </c>
      <c r="AI31" s="21">
        <f t="shared" si="44"/>
        <v>183600</v>
      </c>
      <c r="AJ31" s="21">
        <f t="shared" si="44"/>
        <v>183600</v>
      </c>
      <c r="AK31" s="21">
        <f t="shared" si="44"/>
        <v>183600</v>
      </c>
      <c r="AL31" s="21">
        <f t="shared" si="44"/>
        <v>183600</v>
      </c>
      <c r="AM31" s="21">
        <f t="shared" si="44"/>
        <v>183600</v>
      </c>
      <c r="AN31" s="21">
        <f t="shared" si="44"/>
        <v>183600</v>
      </c>
      <c r="AO31" s="21">
        <f t="shared" si="44"/>
        <v>183600</v>
      </c>
      <c r="AP31" s="21">
        <f t="shared" si="44"/>
        <v>183600</v>
      </c>
      <c r="AQ31" s="21">
        <f t="shared" si="44"/>
        <v>183600</v>
      </c>
    </row>
    <row r="32" spans="1:43" x14ac:dyDescent="0.2">
      <c r="A32" t="s">
        <v>230</v>
      </c>
    </row>
    <row r="35" spans="1:43" x14ac:dyDescent="0.2">
      <c r="A35" t="s">
        <v>287</v>
      </c>
    </row>
    <row r="38" spans="1:43" ht="17" thickBot="1" x14ac:dyDescent="0.25"/>
    <row r="39" spans="1:43" ht="20" customHeight="1" x14ac:dyDescent="0.2">
      <c r="A39" s="94" t="s">
        <v>235</v>
      </c>
      <c r="B39" s="95"/>
      <c r="C39" s="95"/>
      <c r="D39" s="95"/>
      <c r="E39" s="95"/>
      <c r="F39" s="95"/>
      <c r="G39" s="96"/>
      <c r="H39" s="34">
        <v>2019</v>
      </c>
      <c r="I39" s="16">
        <v>2019</v>
      </c>
      <c r="J39" s="16">
        <v>2019</v>
      </c>
      <c r="K39" s="16">
        <v>2019</v>
      </c>
      <c r="L39" s="16">
        <v>2019</v>
      </c>
      <c r="M39" s="16">
        <v>2019</v>
      </c>
      <c r="N39" s="16">
        <v>2019</v>
      </c>
      <c r="O39" s="16">
        <v>2019</v>
      </c>
      <c r="P39" s="16">
        <v>2019</v>
      </c>
      <c r="Q39" s="16">
        <v>2019</v>
      </c>
      <c r="R39" s="16">
        <v>2019</v>
      </c>
      <c r="S39" s="16">
        <v>2019</v>
      </c>
      <c r="T39" s="16">
        <v>2020</v>
      </c>
      <c r="U39" s="16">
        <v>2020</v>
      </c>
      <c r="V39" s="16">
        <v>2020</v>
      </c>
      <c r="W39" s="16">
        <v>2020</v>
      </c>
      <c r="X39" s="16">
        <v>2020</v>
      </c>
      <c r="Y39" s="16">
        <v>2020</v>
      </c>
      <c r="Z39" s="16">
        <v>2020</v>
      </c>
      <c r="AA39" s="16">
        <v>2020</v>
      </c>
      <c r="AB39" s="16">
        <v>2020</v>
      </c>
      <c r="AC39" s="16">
        <v>2020</v>
      </c>
      <c r="AD39" s="16">
        <v>2020</v>
      </c>
      <c r="AE39" s="16">
        <v>2020</v>
      </c>
      <c r="AF39" s="16">
        <v>2021</v>
      </c>
      <c r="AG39" s="16">
        <v>2021</v>
      </c>
      <c r="AH39" s="16">
        <v>2021</v>
      </c>
      <c r="AI39" s="16">
        <v>2021</v>
      </c>
      <c r="AJ39" s="16">
        <v>2021</v>
      </c>
      <c r="AK39" s="16">
        <v>2021</v>
      </c>
      <c r="AL39" s="16">
        <v>2021</v>
      </c>
      <c r="AM39" s="16">
        <v>2021</v>
      </c>
      <c r="AN39" s="16">
        <v>2021</v>
      </c>
      <c r="AO39" s="16">
        <v>2021</v>
      </c>
      <c r="AP39" s="16">
        <v>2021</v>
      </c>
      <c r="AQ39" s="16">
        <v>2021</v>
      </c>
    </row>
    <row r="40" spans="1:43" x14ac:dyDescent="0.2">
      <c r="A40" s="80"/>
      <c r="B40" s="81"/>
      <c r="C40" s="81"/>
      <c r="D40" s="81"/>
      <c r="E40" s="81"/>
      <c r="F40" s="81"/>
      <c r="G40" s="97"/>
      <c r="H40" s="34">
        <v>1</v>
      </c>
      <c r="I40" s="16">
        <v>2</v>
      </c>
      <c r="J40" s="16">
        <v>3</v>
      </c>
      <c r="K40" s="16">
        <v>4</v>
      </c>
      <c r="L40" s="16">
        <v>5</v>
      </c>
      <c r="M40" s="16">
        <v>6</v>
      </c>
      <c r="N40" s="16">
        <v>7</v>
      </c>
      <c r="O40" s="16">
        <v>8</v>
      </c>
      <c r="P40" s="16">
        <v>9</v>
      </c>
      <c r="Q40" s="16">
        <v>10</v>
      </c>
      <c r="R40" s="16">
        <v>11</v>
      </c>
      <c r="S40" s="16">
        <v>12</v>
      </c>
      <c r="T40" s="16">
        <v>1</v>
      </c>
      <c r="U40" s="16">
        <v>2</v>
      </c>
      <c r="V40" s="16">
        <v>3</v>
      </c>
      <c r="W40" s="16">
        <v>4</v>
      </c>
      <c r="X40" s="16">
        <v>5</v>
      </c>
      <c r="Y40" s="16">
        <v>6</v>
      </c>
      <c r="Z40" s="16">
        <v>7</v>
      </c>
      <c r="AA40" s="16">
        <v>8</v>
      </c>
      <c r="AB40" s="16">
        <v>9</v>
      </c>
      <c r="AC40" s="16">
        <v>10</v>
      </c>
      <c r="AD40" s="16">
        <v>11</v>
      </c>
      <c r="AE40" s="16">
        <v>12</v>
      </c>
      <c r="AF40" s="16">
        <v>1</v>
      </c>
      <c r="AG40" s="16">
        <v>2</v>
      </c>
      <c r="AH40" s="16">
        <v>3</v>
      </c>
      <c r="AI40" s="16">
        <v>4</v>
      </c>
      <c r="AJ40" s="16">
        <v>5</v>
      </c>
      <c r="AK40" s="16">
        <v>6</v>
      </c>
      <c r="AL40" s="16">
        <v>7</v>
      </c>
      <c r="AM40" s="16">
        <v>8</v>
      </c>
      <c r="AN40" s="16">
        <v>9</v>
      </c>
      <c r="AO40" s="16">
        <v>10</v>
      </c>
      <c r="AP40" s="16">
        <v>11</v>
      </c>
      <c r="AQ40" s="16">
        <v>12</v>
      </c>
    </row>
    <row r="41" spans="1:43" x14ac:dyDescent="0.2">
      <c r="A41" s="80"/>
      <c r="B41" s="81"/>
      <c r="C41" s="81"/>
      <c r="D41" s="81"/>
      <c r="E41" s="81"/>
      <c r="F41" s="81"/>
      <c r="G41" s="97"/>
      <c r="H41" s="36" t="s">
        <v>0</v>
      </c>
      <c r="I41" s="37" t="s">
        <v>1</v>
      </c>
      <c r="J41" s="37" t="s">
        <v>2</v>
      </c>
      <c r="K41" s="37" t="s">
        <v>3</v>
      </c>
      <c r="L41" s="37" t="s">
        <v>4</v>
      </c>
      <c r="M41" s="37" t="s">
        <v>5</v>
      </c>
      <c r="N41" s="37" t="s">
        <v>6</v>
      </c>
      <c r="O41" s="16" t="s">
        <v>7</v>
      </c>
      <c r="P41" s="16" t="s">
        <v>8</v>
      </c>
      <c r="Q41" s="16" t="s">
        <v>9</v>
      </c>
      <c r="R41" s="16" t="s">
        <v>10</v>
      </c>
      <c r="S41" s="16" t="s">
        <v>11</v>
      </c>
      <c r="T41" s="16" t="s">
        <v>0</v>
      </c>
      <c r="U41" s="16" t="s">
        <v>1</v>
      </c>
      <c r="V41" s="16" t="s">
        <v>2</v>
      </c>
      <c r="W41" s="16" t="s">
        <v>3</v>
      </c>
      <c r="X41" s="16" t="s">
        <v>4</v>
      </c>
      <c r="Y41" s="16" t="s">
        <v>5</v>
      </c>
      <c r="Z41" s="16" t="s">
        <v>6</v>
      </c>
      <c r="AA41" s="16" t="s">
        <v>7</v>
      </c>
      <c r="AB41" s="16" t="s">
        <v>8</v>
      </c>
      <c r="AC41" s="16" t="s">
        <v>9</v>
      </c>
      <c r="AD41" s="16" t="s">
        <v>10</v>
      </c>
      <c r="AE41" s="16" t="s">
        <v>11</v>
      </c>
      <c r="AF41" s="16" t="s">
        <v>0</v>
      </c>
      <c r="AG41" s="16" t="s">
        <v>1</v>
      </c>
      <c r="AH41" s="16" t="s">
        <v>2</v>
      </c>
      <c r="AI41" s="16" t="s">
        <v>3</v>
      </c>
      <c r="AJ41" s="16" t="s">
        <v>4</v>
      </c>
      <c r="AK41" s="16" t="s">
        <v>5</v>
      </c>
      <c r="AL41" s="16" t="s">
        <v>6</v>
      </c>
      <c r="AM41" s="16" t="s">
        <v>7</v>
      </c>
      <c r="AN41" s="16" t="s">
        <v>8</v>
      </c>
      <c r="AO41" s="16" t="s">
        <v>9</v>
      </c>
      <c r="AP41" s="16" t="s">
        <v>10</v>
      </c>
      <c r="AQ41" s="16" t="s">
        <v>11</v>
      </c>
    </row>
    <row r="42" spans="1:43" ht="17" thickBot="1" x14ac:dyDescent="0.25">
      <c r="A42" s="98"/>
      <c r="B42" s="99"/>
      <c r="C42" s="99"/>
      <c r="D42" s="99"/>
      <c r="E42" s="99"/>
      <c r="F42" s="99"/>
      <c r="G42" s="100"/>
      <c r="H42" s="34" t="s">
        <v>12</v>
      </c>
      <c r="I42" s="16" t="s">
        <v>12</v>
      </c>
      <c r="J42" s="16" t="s">
        <v>12</v>
      </c>
      <c r="K42" s="16" t="s">
        <v>13</v>
      </c>
      <c r="L42" s="16" t="s">
        <v>13</v>
      </c>
      <c r="M42" s="16" t="s">
        <v>13</v>
      </c>
      <c r="N42" s="16" t="s">
        <v>14</v>
      </c>
      <c r="O42" s="16" t="s">
        <v>14</v>
      </c>
      <c r="P42" s="16" t="s">
        <v>14</v>
      </c>
      <c r="Q42" s="16" t="s">
        <v>15</v>
      </c>
      <c r="R42" s="16" t="s">
        <v>15</v>
      </c>
      <c r="S42" s="16" t="s">
        <v>15</v>
      </c>
      <c r="T42" s="16" t="s">
        <v>12</v>
      </c>
      <c r="U42" s="16" t="s">
        <v>12</v>
      </c>
      <c r="V42" s="16" t="s">
        <v>12</v>
      </c>
      <c r="W42" s="16" t="s">
        <v>13</v>
      </c>
      <c r="X42" s="16" t="s">
        <v>13</v>
      </c>
      <c r="Y42" s="16" t="s">
        <v>13</v>
      </c>
      <c r="Z42" s="16" t="s">
        <v>14</v>
      </c>
      <c r="AA42" s="16" t="s">
        <v>14</v>
      </c>
      <c r="AB42" s="16" t="s">
        <v>14</v>
      </c>
      <c r="AC42" s="16" t="s">
        <v>15</v>
      </c>
      <c r="AD42" s="16" t="s">
        <v>15</v>
      </c>
      <c r="AE42" s="16" t="s">
        <v>15</v>
      </c>
      <c r="AF42" s="16" t="s">
        <v>12</v>
      </c>
      <c r="AG42" s="16" t="s">
        <v>12</v>
      </c>
      <c r="AH42" s="16" t="s">
        <v>12</v>
      </c>
      <c r="AI42" s="16" t="s">
        <v>13</v>
      </c>
      <c r="AJ42" s="16" t="s">
        <v>13</v>
      </c>
      <c r="AK42" s="16" t="s">
        <v>13</v>
      </c>
      <c r="AL42" s="16" t="s">
        <v>14</v>
      </c>
      <c r="AM42" s="16" t="s">
        <v>14</v>
      </c>
      <c r="AN42" s="16" t="s">
        <v>14</v>
      </c>
      <c r="AO42" s="16" t="s">
        <v>15</v>
      </c>
      <c r="AP42" s="16" t="s">
        <v>15</v>
      </c>
      <c r="AQ42" s="16" t="s">
        <v>15</v>
      </c>
    </row>
    <row r="43" spans="1:43" x14ac:dyDescent="0.2">
      <c r="A43" s="35"/>
      <c r="B43" s="35"/>
      <c r="C43" s="35"/>
      <c r="D43" s="3" t="s">
        <v>211</v>
      </c>
      <c r="E43" s="3" t="s">
        <v>37</v>
      </c>
      <c r="F43" s="3" t="s">
        <v>240</v>
      </c>
      <c r="G43" s="3" t="s">
        <v>89</v>
      </c>
      <c r="H43" s="18" t="str">
        <f t="shared" ref="H43:AE43" si="45">H39&amp;"-"&amp;H42</f>
        <v>2019-Q1</v>
      </c>
      <c r="I43" s="18" t="str">
        <f t="shared" si="45"/>
        <v>2019-Q1</v>
      </c>
      <c r="J43" s="18" t="str">
        <f t="shared" si="45"/>
        <v>2019-Q1</v>
      </c>
      <c r="K43" s="18" t="str">
        <f t="shared" si="45"/>
        <v>2019-Q2</v>
      </c>
      <c r="L43" s="18" t="str">
        <f t="shared" si="45"/>
        <v>2019-Q2</v>
      </c>
      <c r="M43" s="18" t="str">
        <f t="shared" si="45"/>
        <v>2019-Q2</v>
      </c>
      <c r="N43" s="18" t="str">
        <f t="shared" si="45"/>
        <v>2019-Q3</v>
      </c>
      <c r="O43" s="18" t="str">
        <f t="shared" si="45"/>
        <v>2019-Q3</v>
      </c>
      <c r="P43" s="18" t="str">
        <f t="shared" si="45"/>
        <v>2019-Q3</v>
      </c>
      <c r="Q43" s="18" t="str">
        <f t="shared" si="45"/>
        <v>2019-Q4</v>
      </c>
      <c r="R43" s="18" t="str">
        <f t="shared" si="45"/>
        <v>2019-Q4</v>
      </c>
      <c r="S43" s="18" t="str">
        <f t="shared" si="45"/>
        <v>2019-Q4</v>
      </c>
      <c r="T43" s="18" t="str">
        <f t="shared" si="45"/>
        <v>2020-Q1</v>
      </c>
      <c r="U43" s="18" t="str">
        <f t="shared" si="45"/>
        <v>2020-Q1</v>
      </c>
      <c r="V43" s="18" t="str">
        <f t="shared" si="45"/>
        <v>2020-Q1</v>
      </c>
      <c r="W43" s="18" t="str">
        <f t="shared" si="45"/>
        <v>2020-Q2</v>
      </c>
      <c r="X43" s="18" t="str">
        <f t="shared" si="45"/>
        <v>2020-Q2</v>
      </c>
      <c r="Y43" s="18" t="str">
        <f t="shared" si="45"/>
        <v>2020-Q2</v>
      </c>
      <c r="Z43" s="18" t="str">
        <f t="shared" si="45"/>
        <v>2020-Q3</v>
      </c>
      <c r="AA43" s="18" t="str">
        <f t="shared" si="45"/>
        <v>2020-Q3</v>
      </c>
      <c r="AB43" s="18" t="str">
        <f t="shared" si="45"/>
        <v>2020-Q3</v>
      </c>
      <c r="AC43" s="18" t="str">
        <f t="shared" si="45"/>
        <v>2020-Q4</v>
      </c>
      <c r="AD43" s="18" t="str">
        <f t="shared" si="45"/>
        <v>2020-Q4</v>
      </c>
      <c r="AE43" s="18" t="str">
        <f t="shared" si="45"/>
        <v>2020-Q4</v>
      </c>
      <c r="AF43" s="18" t="str">
        <f t="shared" ref="AF43:AQ43" si="46">AF39&amp;"-"&amp;AF42</f>
        <v>2021-Q1</v>
      </c>
      <c r="AG43" s="18" t="str">
        <f t="shared" si="46"/>
        <v>2021-Q1</v>
      </c>
      <c r="AH43" s="18" t="str">
        <f t="shared" si="46"/>
        <v>2021-Q1</v>
      </c>
      <c r="AI43" s="18" t="str">
        <f t="shared" si="46"/>
        <v>2021-Q2</v>
      </c>
      <c r="AJ43" s="18" t="str">
        <f t="shared" si="46"/>
        <v>2021-Q2</v>
      </c>
      <c r="AK43" s="18" t="str">
        <f t="shared" si="46"/>
        <v>2021-Q2</v>
      </c>
      <c r="AL43" s="18" t="str">
        <f t="shared" si="46"/>
        <v>2021-Q3</v>
      </c>
      <c r="AM43" s="18" t="str">
        <f t="shared" si="46"/>
        <v>2021-Q3</v>
      </c>
      <c r="AN43" s="18" t="str">
        <f t="shared" si="46"/>
        <v>2021-Q3</v>
      </c>
      <c r="AO43" s="18" t="str">
        <f t="shared" si="46"/>
        <v>2021-Q4</v>
      </c>
      <c r="AP43" s="18" t="str">
        <f t="shared" si="46"/>
        <v>2021-Q4</v>
      </c>
      <c r="AQ43" s="18" t="str">
        <f t="shared" si="46"/>
        <v>2021-Q4</v>
      </c>
    </row>
    <row r="44" spans="1:43" s="67" customFormat="1" x14ac:dyDescent="0.2">
      <c r="A44" s="82" t="s">
        <v>246</v>
      </c>
      <c r="B44" s="82"/>
    </row>
    <row r="45" spans="1:43" s="67" customFormat="1" x14ac:dyDescent="0.2">
      <c r="A45" s="83"/>
      <c r="B45" s="83"/>
    </row>
    <row r="46" spans="1:43" x14ac:dyDescent="0.2">
      <c r="A46" t="s">
        <v>247</v>
      </c>
      <c r="C46" t="s">
        <v>246</v>
      </c>
      <c r="F46">
        <v>24</v>
      </c>
      <c r="G46" t="s">
        <v>239</v>
      </c>
      <c r="O46">
        <f t="shared" ref="O46:AP46" si="47">24*O50</f>
        <v>4.8000000000000007</v>
      </c>
      <c r="P46">
        <f t="shared" si="47"/>
        <v>6</v>
      </c>
      <c r="Q46">
        <f t="shared" si="47"/>
        <v>6</v>
      </c>
      <c r="R46">
        <f t="shared" si="47"/>
        <v>6</v>
      </c>
      <c r="S46">
        <f t="shared" si="47"/>
        <v>6</v>
      </c>
      <c r="T46">
        <f t="shared" si="47"/>
        <v>6</v>
      </c>
      <c r="U46">
        <f t="shared" si="47"/>
        <v>6</v>
      </c>
      <c r="V46">
        <f t="shared" si="47"/>
        <v>6</v>
      </c>
      <c r="W46">
        <f t="shared" si="47"/>
        <v>6</v>
      </c>
      <c r="X46">
        <f t="shared" si="47"/>
        <v>6</v>
      </c>
      <c r="Y46">
        <f t="shared" si="47"/>
        <v>6</v>
      </c>
      <c r="Z46">
        <f t="shared" si="47"/>
        <v>6</v>
      </c>
      <c r="AA46">
        <f t="shared" si="47"/>
        <v>6</v>
      </c>
      <c r="AB46">
        <f t="shared" si="47"/>
        <v>6</v>
      </c>
      <c r="AC46">
        <f t="shared" si="47"/>
        <v>6</v>
      </c>
      <c r="AD46">
        <f t="shared" si="47"/>
        <v>6</v>
      </c>
      <c r="AE46">
        <f t="shared" si="47"/>
        <v>6</v>
      </c>
      <c r="AF46">
        <f t="shared" si="47"/>
        <v>6</v>
      </c>
      <c r="AG46">
        <f t="shared" si="47"/>
        <v>6</v>
      </c>
      <c r="AH46">
        <f t="shared" si="47"/>
        <v>6</v>
      </c>
      <c r="AI46">
        <f t="shared" si="47"/>
        <v>6</v>
      </c>
      <c r="AJ46">
        <f t="shared" si="47"/>
        <v>6</v>
      </c>
      <c r="AK46">
        <f t="shared" si="47"/>
        <v>6</v>
      </c>
      <c r="AL46">
        <f t="shared" si="47"/>
        <v>6</v>
      </c>
      <c r="AM46">
        <f t="shared" si="47"/>
        <v>6</v>
      </c>
      <c r="AN46">
        <f t="shared" si="47"/>
        <v>6</v>
      </c>
      <c r="AO46">
        <f t="shared" si="47"/>
        <v>6</v>
      </c>
      <c r="AP46">
        <f t="shared" si="47"/>
        <v>6</v>
      </c>
      <c r="AQ46">
        <f t="shared" ref="AQ46" si="48">24*AQ50</f>
        <v>6</v>
      </c>
    </row>
    <row r="47" spans="1:43" x14ac:dyDescent="0.2">
      <c r="A47" t="s">
        <v>229</v>
      </c>
      <c r="C47" t="s">
        <v>246</v>
      </c>
      <c r="F47">
        <f>30*24</f>
        <v>720</v>
      </c>
      <c r="G47" t="s">
        <v>239</v>
      </c>
      <c r="O47">
        <f>O46*30</f>
        <v>144.00000000000003</v>
      </c>
      <c r="P47">
        <f t="shared" ref="P47:AP47" si="49">P46*30</f>
        <v>180</v>
      </c>
      <c r="Q47">
        <f t="shared" si="49"/>
        <v>180</v>
      </c>
      <c r="R47">
        <f t="shared" si="49"/>
        <v>180</v>
      </c>
      <c r="S47">
        <f t="shared" si="49"/>
        <v>180</v>
      </c>
      <c r="T47">
        <f t="shared" si="49"/>
        <v>180</v>
      </c>
      <c r="U47">
        <f t="shared" si="49"/>
        <v>180</v>
      </c>
      <c r="V47">
        <f t="shared" si="49"/>
        <v>180</v>
      </c>
      <c r="W47">
        <f t="shared" si="49"/>
        <v>180</v>
      </c>
      <c r="X47">
        <f t="shared" si="49"/>
        <v>180</v>
      </c>
      <c r="Y47">
        <f t="shared" si="49"/>
        <v>180</v>
      </c>
      <c r="Z47">
        <f t="shared" si="49"/>
        <v>180</v>
      </c>
      <c r="AA47">
        <f t="shared" si="49"/>
        <v>180</v>
      </c>
      <c r="AB47">
        <f t="shared" si="49"/>
        <v>180</v>
      </c>
      <c r="AC47">
        <f t="shared" si="49"/>
        <v>180</v>
      </c>
      <c r="AD47">
        <f t="shared" si="49"/>
        <v>180</v>
      </c>
      <c r="AE47">
        <f t="shared" si="49"/>
        <v>180</v>
      </c>
      <c r="AF47">
        <f t="shared" si="49"/>
        <v>180</v>
      </c>
      <c r="AG47">
        <f t="shared" si="49"/>
        <v>180</v>
      </c>
      <c r="AH47">
        <f t="shared" si="49"/>
        <v>180</v>
      </c>
      <c r="AI47">
        <f t="shared" si="49"/>
        <v>180</v>
      </c>
      <c r="AJ47">
        <f t="shared" si="49"/>
        <v>180</v>
      </c>
      <c r="AK47">
        <f t="shared" si="49"/>
        <v>180</v>
      </c>
      <c r="AL47">
        <f t="shared" si="49"/>
        <v>180</v>
      </c>
      <c r="AM47">
        <f t="shared" si="49"/>
        <v>180</v>
      </c>
      <c r="AN47">
        <f t="shared" si="49"/>
        <v>180</v>
      </c>
      <c r="AO47">
        <f t="shared" si="49"/>
        <v>180</v>
      </c>
      <c r="AP47">
        <f t="shared" si="49"/>
        <v>180</v>
      </c>
      <c r="AQ47">
        <f t="shared" ref="AQ47" si="50">AQ46*30</f>
        <v>180</v>
      </c>
    </row>
    <row r="48" spans="1:43" x14ac:dyDescent="0.2">
      <c r="A48" t="s">
        <v>249</v>
      </c>
      <c r="C48" t="s">
        <v>246</v>
      </c>
      <c r="G48" t="s">
        <v>250</v>
      </c>
      <c r="O48">
        <f>O49*O46*30</f>
        <v>144.00000000000003</v>
      </c>
      <c r="P48">
        <f>P49*P46*30</f>
        <v>90</v>
      </c>
      <c r="Q48">
        <f t="shared" ref="Q48:AP48" si="51">Q49*Q46*30</f>
        <v>90</v>
      </c>
      <c r="R48">
        <f t="shared" si="51"/>
        <v>90</v>
      </c>
      <c r="S48">
        <f t="shared" si="51"/>
        <v>90</v>
      </c>
      <c r="T48">
        <f t="shared" si="51"/>
        <v>90</v>
      </c>
      <c r="U48">
        <f t="shared" si="51"/>
        <v>90</v>
      </c>
      <c r="V48">
        <f t="shared" si="51"/>
        <v>90</v>
      </c>
      <c r="W48">
        <f t="shared" si="51"/>
        <v>90</v>
      </c>
      <c r="X48">
        <f t="shared" si="51"/>
        <v>90</v>
      </c>
      <c r="Y48">
        <f t="shared" si="51"/>
        <v>90</v>
      </c>
      <c r="Z48">
        <f t="shared" si="51"/>
        <v>90</v>
      </c>
      <c r="AA48">
        <f t="shared" si="51"/>
        <v>90</v>
      </c>
      <c r="AB48">
        <f t="shared" si="51"/>
        <v>90</v>
      </c>
      <c r="AC48">
        <f t="shared" si="51"/>
        <v>90</v>
      </c>
      <c r="AD48">
        <f t="shared" si="51"/>
        <v>90</v>
      </c>
      <c r="AE48">
        <f t="shared" si="51"/>
        <v>90</v>
      </c>
      <c r="AF48">
        <f t="shared" si="51"/>
        <v>90</v>
      </c>
      <c r="AG48">
        <f t="shared" si="51"/>
        <v>90</v>
      </c>
      <c r="AH48">
        <f t="shared" si="51"/>
        <v>90</v>
      </c>
      <c r="AI48">
        <f t="shared" si="51"/>
        <v>90</v>
      </c>
      <c r="AJ48">
        <f t="shared" si="51"/>
        <v>90</v>
      </c>
      <c r="AK48">
        <f t="shared" si="51"/>
        <v>90</v>
      </c>
      <c r="AL48">
        <f t="shared" si="51"/>
        <v>90</v>
      </c>
      <c r="AM48">
        <f t="shared" si="51"/>
        <v>90</v>
      </c>
      <c r="AN48">
        <f t="shared" si="51"/>
        <v>90</v>
      </c>
      <c r="AO48">
        <f t="shared" si="51"/>
        <v>90</v>
      </c>
      <c r="AP48">
        <f t="shared" si="51"/>
        <v>90</v>
      </c>
      <c r="AQ48">
        <f t="shared" ref="AQ48" si="52">AQ49*AQ46*30</f>
        <v>90</v>
      </c>
    </row>
    <row r="49" spans="1:43" x14ac:dyDescent="0.2">
      <c r="A49" s="45" t="s">
        <v>251</v>
      </c>
      <c r="C49" t="s">
        <v>246</v>
      </c>
      <c r="G49" t="s">
        <v>248</v>
      </c>
      <c r="O49">
        <v>1</v>
      </c>
      <c r="P49">
        <v>0.5</v>
      </c>
      <c r="Q49">
        <v>0.5</v>
      </c>
      <c r="R49">
        <v>0.5</v>
      </c>
      <c r="S49">
        <v>0.5</v>
      </c>
      <c r="T49">
        <v>0.5</v>
      </c>
      <c r="U49">
        <v>0.5</v>
      </c>
      <c r="V49">
        <v>0.5</v>
      </c>
      <c r="W49">
        <v>0.5</v>
      </c>
      <c r="X49">
        <v>0.5</v>
      </c>
      <c r="Y49">
        <v>0.5</v>
      </c>
      <c r="Z49">
        <v>0.5</v>
      </c>
      <c r="AA49">
        <v>0.5</v>
      </c>
      <c r="AB49">
        <v>0.5</v>
      </c>
      <c r="AC49">
        <v>0.5</v>
      </c>
      <c r="AD49">
        <v>0.5</v>
      </c>
      <c r="AE49">
        <v>0.5</v>
      </c>
      <c r="AF49">
        <v>0.5</v>
      </c>
      <c r="AG49">
        <v>0.5</v>
      </c>
      <c r="AH49">
        <v>0.5</v>
      </c>
      <c r="AI49">
        <v>0.5</v>
      </c>
      <c r="AJ49">
        <v>0.5</v>
      </c>
      <c r="AK49">
        <v>0.5</v>
      </c>
      <c r="AL49">
        <v>0.5</v>
      </c>
      <c r="AM49">
        <v>0.5</v>
      </c>
      <c r="AN49">
        <v>0.5</v>
      </c>
      <c r="AO49">
        <v>0.5</v>
      </c>
      <c r="AP49">
        <v>0.5</v>
      </c>
      <c r="AQ49">
        <v>0.5</v>
      </c>
    </row>
    <row r="50" spans="1:43" x14ac:dyDescent="0.2">
      <c r="A50" s="45" t="s">
        <v>212</v>
      </c>
      <c r="C50" t="s">
        <v>246</v>
      </c>
      <c r="G50" t="s">
        <v>91</v>
      </c>
      <c r="O50" s="15">
        <v>0.2</v>
      </c>
      <c r="P50" s="15">
        <v>0.25</v>
      </c>
      <c r="Q50" s="15">
        <v>0.25</v>
      </c>
      <c r="R50" s="15">
        <v>0.25</v>
      </c>
      <c r="S50" s="15">
        <v>0.25</v>
      </c>
      <c r="T50" s="15">
        <v>0.25</v>
      </c>
      <c r="U50" s="15">
        <v>0.25</v>
      </c>
      <c r="V50" s="15">
        <v>0.25</v>
      </c>
      <c r="W50" s="15">
        <v>0.25</v>
      </c>
      <c r="X50" s="15">
        <v>0.25</v>
      </c>
      <c r="Y50" s="15">
        <v>0.25</v>
      </c>
      <c r="Z50" s="15">
        <v>0.25</v>
      </c>
      <c r="AA50" s="15">
        <v>0.25</v>
      </c>
      <c r="AB50" s="15">
        <v>0.25</v>
      </c>
      <c r="AC50" s="15">
        <v>0.25</v>
      </c>
      <c r="AD50" s="15">
        <v>0.25</v>
      </c>
      <c r="AE50" s="15">
        <v>0.25</v>
      </c>
      <c r="AF50" s="15">
        <v>0.25</v>
      </c>
      <c r="AG50" s="15">
        <v>0.25</v>
      </c>
      <c r="AH50" s="15">
        <v>0.25</v>
      </c>
      <c r="AI50" s="15">
        <v>0.25</v>
      </c>
      <c r="AJ50" s="15">
        <v>0.25</v>
      </c>
      <c r="AK50" s="15">
        <v>0.25</v>
      </c>
      <c r="AL50" s="15">
        <v>0.25</v>
      </c>
      <c r="AM50" s="15">
        <v>0.25</v>
      </c>
      <c r="AN50" s="15">
        <v>0.25</v>
      </c>
      <c r="AO50" s="15">
        <v>0.25</v>
      </c>
      <c r="AP50" s="15">
        <v>0.25</v>
      </c>
      <c r="AQ50" s="15">
        <v>0.25</v>
      </c>
    </row>
    <row r="51" spans="1:43" s="67" customFormat="1" x14ac:dyDescent="0.2"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</row>
    <row r="52" spans="1:43" s="9" customFormat="1" x14ac:dyDescent="0.2">
      <c r="A52" s="45" t="s">
        <v>232</v>
      </c>
      <c r="B52" t="s">
        <v>141</v>
      </c>
      <c r="C52" s="9" t="s">
        <v>253</v>
      </c>
      <c r="F52" s="9">
        <v>15</v>
      </c>
      <c r="G52" s="9" t="s">
        <v>260</v>
      </c>
      <c r="O52" s="70">
        <v>10</v>
      </c>
      <c r="P52" s="70">
        <v>10</v>
      </c>
      <c r="Q52" s="70">
        <v>10</v>
      </c>
      <c r="R52" s="70">
        <v>10</v>
      </c>
      <c r="S52" s="70">
        <v>10</v>
      </c>
      <c r="T52" s="70">
        <v>10</v>
      </c>
      <c r="U52" s="70">
        <v>10</v>
      </c>
      <c r="V52" s="70">
        <v>10</v>
      </c>
      <c r="W52" s="70">
        <v>10</v>
      </c>
      <c r="X52" s="70">
        <v>10</v>
      </c>
      <c r="Y52" s="70">
        <v>10</v>
      </c>
      <c r="Z52" s="70">
        <v>10</v>
      </c>
      <c r="AA52" s="70">
        <v>10</v>
      </c>
      <c r="AB52" s="70">
        <v>10</v>
      </c>
      <c r="AC52" s="70">
        <v>10</v>
      </c>
      <c r="AD52" s="70">
        <v>10</v>
      </c>
      <c r="AE52" s="70">
        <v>10</v>
      </c>
      <c r="AF52" s="70">
        <v>10</v>
      </c>
      <c r="AG52" s="70">
        <v>10</v>
      </c>
      <c r="AH52" s="70">
        <v>10</v>
      </c>
      <c r="AI52" s="70">
        <v>10</v>
      </c>
      <c r="AJ52" s="70">
        <v>10</v>
      </c>
      <c r="AK52" s="70">
        <v>10</v>
      </c>
      <c r="AL52" s="70">
        <v>10</v>
      </c>
      <c r="AM52" s="70">
        <v>10</v>
      </c>
      <c r="AN52" s="70">
        <v>10</v>
      </c>
      <c r="AO52" s="70">
        <v>10</v>
      </c>
      <c r="AP52" s="70">
        <v>10</v>
      </c>
      <c r="AQ52" s="70">
        <v>10</v>
      </c>
    </row>
    <row r="53" spans="1:43" s="9" customFormat="1" x14ac:dyDescent="0.2">
      <c r="A53" s="45" t="s">
        <v>233</v>
      </c>
      <c r="B53" t="s">
        <v>141</v>
      </c>
      <c r="C53" s="9" t="s">
        <v>253</v>
      </c>
      <c r="F53" s="9">
        <v>15</v>
      </c>
      <c r="G53" s="9" t="s">
        <v>260</v>
      </c>
      <c r="O53" s="70">
        <v>4</v>
      </c>
      <c r="P53" s="70">
        <v>4</v>
      </c>
      <c r="Q53" s="70">
        <v>4</v>
      </c>
      <c r="R53" s="70">
        <v>4</v>
      </c>
      <c r="S53" s="70">
        <v>4</v>
      </c>
      <c r="T53" s="70">
        <v>4</v>
      </c>
      <c r="U53" s="70">
        <v>4</v>
      </c>
      <c r="V53" s="70">
        <v>4</v>
      </c>
      <c r="W53" s="70">
        <v>4</v>
      </c>
      <c r="X53" s="70">
        <v>4</v>
      </c>
      <c r="Y53" s="70">
        <v>4</v>
      </c>
      <c r="Z53" s="70">
        <v>4</v>
      </c>
      <c r="AA53" s="70">
        <v>4</v>
      </c>
      <c r="AB53" s="70">
        <v>4</v>
      </c>
      <c r="AC53" s="70">
        <v>4</v>
      </c>
      <c r="AD53" s="70">
        <v>4</v>
      </c>
      <c r="AE53" s="70">
        <v>4</v>
      </c>
      <c r="AF53" s="70">
        <v>4</v>
      </c>
      <c r="AG53" s="70">
        <v>4</v>
      </c>
      <c r="AH53" s="70">
        <v>4</v>
      </c>
      <c r="AI53" s="70">
        <v>4</v>
      </c>
      <c r="AJ53" s="70">
        <v>4</v>
      </c>
      <c r="AK53" s="70">
        <v>4</v>
      </c>
      <c r="AL53" s="70">
        <v>4</v>
      </c>
      <c r="AM53" s="70">
        <v>4</v>
      </c>
      <c r="AN53" s="70">
        <v>4</v>
      </c>
      <c r="AO53" s="70">
        <v>4</v>
      </c>
      <c r="AP53" s="70">
        <v>4</v>
      </c>
      <c r="AQ53" s="70">
        <v>4</v>
      </c>
    </row>
    <row r="54" spans="1:43" x14ac:dyDescent="0.2">
      <c r="A54" t="s">
        <v>146</v>
      </c>
      <c r="B54" t="s">
        <v>142</v>
      </c>
      <c r="C54" s="9" t="s">
        <v>253</v>
      </c>
      <c r="G54" s="9" t="s">
        <v>238</v>
      </c>
      <c r="O54">
        <f>O52+O53</f>
        <v>14</v>
      </c>
      <c r="P54">
        <f t="shared" ref="P54:AQ54" si="53">P52+P53</f>
        <v>14</v>
      </c>
      <c r="Q54">
        <f t="shared" si="53"/>
        <v>14</v>
      </c>
      <c r="R54">
        <f t="shared" si="53"/>
        <v>14</v>
      </c>
      <c r="S54">
        <f t="shared" si="53"/>
        <v>14</v>
      </c>
      <c r="T54">
        <f t="shared" si="53"/>
        <v>14</v>
      </c>
      <c r="U54">
        <f t="shared" si="53"/>
        <v>14</v>
      </c>
      <c r="V54">
        <f t="shared" si="53"/>
        <v>14</v>
      </c>
      <c r="W54">
        <f t="shared" si="53"/>
        <v>14</v>
      </c>
      <c r="X54">
        <f t="shared" si="53"/>
        <v>14</v>
      </c>
      <c r="Y54">
        <f t="shared" si="53"/>
        <v>14</v>
      </c>
      <c r="Z54">
        <f t="shared" si="53"/>
        <v>14</v>
      </c>
      <c r="AA54">
        <f t="shared" si="53"/>
        <v>14</v>
      </c>
      <c r="AB54">
        <f t="shared" si="53"/>
        <v>14</v>
      </c>
      <c r="AC54">
        <f t="shared" si="53"/>
        <v>14</v>
      </c>
      <c r="AD54">
        <f t="shared" si="53"/>
        <v>14</v>
      </c>
      <c r="AE54">
        <f t="shared" si="53"/>
        <v>14</v>
      </c>
      <c r="AF54">
        <f t="shared" si="53"/>
        <v>14</v>
      </c>
      <c r="AG54">
        <f t="shared" si="53"/>
        <v>14</v>
      </c>
      <c r="AH54">
        <f t="shared" si="53"/>
        <v>14</v>
      </c>
      <c r="AI54">
        <f t="shared" si="53"/>
        <v>14</v>
      </c>
      <c r="AJ54">
        <f t="shared" si="53"/>
        <v>14</v>
      </c>
      <c r="AK54">
        <f t="shared" si="53"/>
        <v>14</v>
      </c>
      <c r="AL54">
        <f t="shared" si="53"/>
        <v>14</v>
      </c>
      <c r="AM54">
        <f t="shared" si="53"/>
        <v>14</v>
      </c>
      <c r="AN54">
        <f t="shared" si="53"/>
        <v>14</v>
      </c>
      <c r="AO54">
        <f t="shared" si="53"/>
        <v>14</v>
      </c>
      <c r="AP54">
        <f t="shared" si="53"/>
        <v>14</v>
      </c>
      <c r="AQ54">
        <f t="shared" si="53"/>
        <v>14</v>
      </c>
    </row>
    <row r="55" spans="1:43" x14ac:dyDescent="0.2">
      <c r="A55" t="s">
        <v>249</v>
      </c>
      <c r="C55" s="9" t="s">
        <v>253</v>
      </c>
      <c r="G55" t="s">
        <v>250</v>
      </c>
      <c r="O55">
        <f>O56*O54</f>
        <v>84</v>
      </c>
      <c r="P55">
        <f t="shared" ref="P55:AQ55" si="54">P56*P54</f>
        <v>84</v>
      </c>
      <c r="Q55">
        <f t="shared" si="54"/>
        <v>84</v>
      </c>
      <c r="R55">
        <f t="shared" si="54"/>
        <v>84</v>
      </c>
      <c r="S55">
        <f t="shared" si="54"/>
        <v>84</v>
      </c>
      <c r="T55">
        <f t="shared" si="54"/>
        <v>84</v>
      </c>
      <c r="U55">
        <f t="shared" si="54"/>
        <v>84</v>
      </c>
      <c r="V55">
        <f t="shared" si="54"/>
        <v>84</v>
      </c>
      <c r="W55">
        <f t="shared" si="54"/>
        <v>84</v>
      </c>
      <c r="X55">
        <f t="shared" si="54"/>
        <v>84</v>
      </c>
      <c r="Y55">
        <f t="shared" si="54"/>
        <v>84</v>
      </c>
      <c r="Z55">
        <f t="shared" si="54"/>
        <v>84</v>
      </c>
      <c r="AA55">
        <f t="shared" si="54"/>
        <v>84</v>
      </c>
      <c r="AB55">
        <f t="shared" si="54"/>
        <v>84</v>
      </c>
      <c r="AC55">
        <f t="shared" si="54"/>
        <v>84</v>
      </c>
      <c r="AD55">
        <f t="shared" si="54"/>
        <v>84</v>
      </c>
      <c r="AE55">
        <f t="shared" si="54"/>
        <v>84</v>
      </c>
      <c r="AF55">
        <f t="shared" si="54"/>
        <v>84</v>
      </c>
      <c r="AG55">
        <f t="shared" si="54"/>
        <v>84</v>
      </c>
      <c r="AH55">
        <f t="shared" si="54"/>
        <v>84</v>
      </c>
      <c r="AI55">
        <f t="shared" si="54"/>
        <v>84</v>
      </c>
      <c r="AJ55">
        <f t="shared" si="54"/>
        <v>84</v>
      </c>
      <c r="AK55">
        <f t="shared" si="54"/>
        <v>84</v>
      </c>
      <c r="AL55">
        <f t="shared" si="54"/>
        <v>84</v>
      </c>
      <c r="AM55">
        <f t="shared" si="54"/>
        <v>84</v>
      </c>
      <c r="AN55">
        <f t="shared" si="54"/>
        <v>84</v>
      </c>
      <c r="AO55">
        <f t="shared" si="54"/>
        <v>84</v>
      </c>
      <c r="AP55">
        <f t="shared" si="54"/>
        <v>84</v>
      </c>
      <c r="AQ55">
        <f t="shared" si="54"/>
        <v>84</v>
      </c>
    </row>
    <row r="56" spans="1:43" x14ac:dyDescent="0.2">
      <c r="A56" s="45" t="s">
        <v>251</v>
      </c>
      <c r="C56" s="9" t="s">
        <v>253</v>
      </c>
      <c r="G56" t="s">
        <v>252</v>
      </c>
      <c r="O56">
        <v>6</v>
      </c>
      <c r="P56">
        <v>6</v>
      </c>
      <c r="Q56">
        <v>6</v>
      </c>
      <c r="R56">
        <v>6</v>
      </c>
      <c r="S56">
        <v>6</v>
      </c>
      <c r="T56">
        <v>6</v>
      </c>
      <c r="U56">
        <v>6</v>
      </c>
      <c r="V56">
        <v>6</v>
      </c>
      <c r="W56">
        <v>6</v>
      </c>
      <c r="X56">
        <v>6</v>
      </c>
      <c r="Y56">
        <v>6</v>
      </c>
      <c r="Z56">
        <v>6</v>
      </c>
      <c r="AA56">
        <v>6</v>
      </c>
      <c r="AB56">
        <v>6</v>
      </c>
      <c r="AC56">
        <v>6</v>
      </c>
      <c r="AD56">
        <v>6</v>
      </c>
      <c r="AE56">
        <v>6</v>
      </c>
      <c r="AF56">
        <v>6</v>
      </c>
      <c r="AG56">
        <v>6</v>
      </c>
      <c r="AH56">
        <v>6</v>
      </c>
      <c r="AI56">
        <v>6</v>
      </c>
      <c r="AJ56">
        <v>6</v>
      </c>
      <c r="AK56">
        <v>6</v>
      </c>
      <c r="AL56">
        <v>6</v>
      </c>
      <c r="AM56">
        <v>6</v>
      </c>
      <c r="AN56">
        <v>6</v>
      </c>
      <c r="AO56">
        <v>6</v>
      </c>
      <c r="AP56">
        <v>6</v>
      </c>
      <c r="AQ56">
        <v>6</v>
      </c>
    </row>
    <row r="57" spans="1:43" s="67" customFormat="1" x14ac:dyDescent="0.2">
      <c r="C57" s="72"/>
    </row>
    <row r="58" spans="1:43" x14ac:dyDescent="0.2">
      <c r="A58" t="s">
        <v>247</v>
      </c>
      <c r="C58" s="41" t="s">
        <v>144</v>
      </c>
      <c r="F58">
        <v>24</v>
      </c>
      <c r="G58" t="s">
        <v>239</v>
      </c>
      <c r="O58">
        <f t="shared" ref="O58:AQ58" si="55">24*O62</f>
        <v>7.1999999999999993</v>
      </c>
      <c r="P58">
        <f t="shared" si="55"/>
        <v>9.6000000000000014</v>
      </c>
      <c r="Q58">
        <f t="shared" si="55"/>
        <v>9.6000000000000014</v>
      </c>
      <c r="R58">
        <f t="shared" si="55"/>
        <v>9.6000000000000014</v>
      </c>
      <c r="S58">
        <f t="shared" si="55"/>
        <v>9.6000000000000014</v>
      </c>
      <c r="T58">
        <f t="shared" si="55"/>
        <v>9.6000000000000014</v>
      </c>
      <c r="U58">
        <f t="shared" si="55"/>
        <v>9.6000000000000014</v>
      </c>
      <c r="V58">
        <f t="shared" si="55"/>
        <v>9.6000000000000014</v>
      </c>
      <c r="W58">
        <f t="shared" si="55"/>
        <v>9.6000000000000014</v>
      </c>
      <c r="X58">
        <f t="shared" si="55"/>
        <v>9.6000000000000014</v>
      </c>
      <c r="Y58">
        <f t="shared" si="55"/>
        <v>9.6000000000000014</v>
      </c>
      <c r="Z58">
        <f t="shared" si="55"/>
        <v>9.6000000000000014</v>
      </c>
      <c r="AA58">
        <f t="shared" si="55"/>
        <v>9.6000000000000014</v>
      </c>
      <c r="AB58">
        <f t="shared" si="55"/>
        <v>9.6000000000000014</v>
      </c>
      <c r="AC58">
        <f t="shared" si="55"/>
        <v>9.6000000000000014</v>
      </c>
      <c r="AD58">
        <f t="shared" si="55"/>
        <v>9.6000000000000014</v>
      </c>
      <c r="AE58">
        <f t="shared" si="55"/>
        <v>9.6000000000000014</v>
      </c>
      <c r="AF58">
        <f t="shared" si="55"/>
        <v>9.6000000000000014</v>
      </c>
      <c r="AG58">
        <f t="shared" si="55"/>
        <v>9.6000000000000014</v>
      </c>
      <c r="AH58">
        <f t="shared" si="55"/>
        <v>9.6000000000000014</v>
      </c>
      <c r="AI58">
        <f t="shared" si="55"/>
        <v>9.6000000000000014</v>
      </c>
      <c r="AJ58">
        <f t="shared" si="55"/>
        <v>9.6000000000000014</v>
      </c>
      <c r="AK58">
        <f t="shared" si="55"/>
        <v>9.6000000000000014</v>
      </c>
      <c r="AL58">
        <f t="shared" si="55"/>
        <v>9.6000000000000014</v>
      </c>
      <c r="AM58">
        <f t="shared" si="55"/>
        <v>9.6000000000000014</v>
      </c>
      <c r="AN58">
        <f t="shared" si="55"/>
        <v>9.6000000000000014</v>
      </c>
      <c r="AO58">
        <f t="shared" si="55"/>
        <v>9.6000000000000014</v>
      </c>
      <c r="AP58">
        <f t="shared" si="55"/>
        <v>9.6000000000000014</v>
      </c>
      <c r="AQ58">
        <f t="shared" si="55"/>
        <v>9.6000000000000014</v>
      </c>
    </row>
    <row r="59" spans="1:43" x14ac:dyDescent="0.2">
      <c r="A59" t="s">
        <v>229</v>
      </c>
      <c r="C59" s="41" t="s">
        <v>144</v>
      </c>
      <c r="F59">
        <f>30*24</f>
        <v>720</v>
      </c>
      <c r="G59" t="s">
        <v>239</v>
      </c>
      <c r="O59">
        <f>O58*30</f>
        <v>215.99999999999997</v>
      </c>
      <c r="P59">
        <f t="shared" ref="P59" si="56">P58*30</f>
        <v>288.00000000000006</v>
      </c>
      <c r="Q59">
        <f t="shared" ref="Q59" si="57">Q58*30</f>
        <v>288.00000000000006</v>
      </c>
      <c r="R59">
        <f t="shared" ref="R59" si="58">R58*30</f>
        <v>288.00000000000006</v>
      </c>
      <c r="S59">
        <f t="shared" ref="S59" si="59">S58*30</f>
        <v>288.00000000000006</v>
      </c>
      <c r="T59">
        <f t="shared" ref="T59" si="60">T58*30</f>
        <v>288.00000000000006</v>
      </c>
      <c r="U59">
        <f t="shared" ref="U59" si="61">U58*30</f>
        <v>288.00000000000006</v>
      </c>
      <c r="V59">
        <f t="shared" ref="V59" si="62">V58*30</f>
        <v>288.00000000000006</v>
      </c>
      <c r="W59">
        <f t="shared" ref="W59" si="63">W58*30</f>
        <v>288.00000000000006</v>
      </c>
      <c r="X59">
        <f t="shared" ref="X59" si="64">X58*30</f>
        <v>288.00000000000006</v>
      </c>
      <c r="Y59">
        <f t="shared" ref="Y59" si="65">Y58*30</f>
        <v>288.00000000000006</v>
      </c>
      <c r="Z59">
        <f t="shared" ref="Z59" si="66">Z58*30</f>
        <v>288.00000000000006</v>
      </c>
      <c r="AA59">
        <f t="shared" ref="AA59" si="67">AA58*30</f>
        <v>288.00000000000006</v>
      </c>
      <c r="AB59">
        <f t="shared" ref="AB59" si="68">AB58*30</f>
        <v>288.00000000000006</v>
      </c>
      <c r="AC59">
        <f t="shared" ref="AC59" si="69">AC58*30</f>
        <v>288.00000000000006</v>
      </c>
      <c r="AD59">
        <f t="shared" ref="AD59" si="70">AD58*30</f>
        <v>288.00000000000006</v>
      </c>
      <c r="AE59">
        <f t="shared" ref="AE59" si="71">AE58*30</f>
        <v>288.00000000000006</v>
      </c>
      <c r="AF59">
        <f t="shared" ref="AF59" si="72">AF58*30</f>
        <v>288.00000000000006</v>
      </c>
      <c r="AG59">
        <f t="shared" ref="AG59" si="73">AG58*30</f>
        <v>288.00000000000006</v>
      </c>
      <c r="AH59">
        <f t="shared" ref="AH59" si="74">AH58*30</f>
        <v>288.00000000000006</v>
      </c>
      <c r="AI59">
        <f t="shared" ref="AI59" si="75">AI58*30</f>
        <v>288.00000000000006</v>
      </c>
      <c r="AJ59">
        <f t="shared" ref="AJ59" si="76">AJ58*30</f>
        <v>288.00000000000006</v>
      </c>
      <c r="AK59">
        <f t="shared" ref="AK59" si="77">AK58*30</f>
        <v>288.00000000000006</v>
      </c>
      <c r="AL59">
        <f t="shared" ref="AL59" si="78">AL58*30</f>
        <v>288.00000000000006</v>
      </c>
      <c r="AM59">
        <f t="shared" ref="AM59" si="79">AM58*30</f>
        <v>288.00000000000006</v>
      </c>
      <c r="AN59">
        <f t="shared" ref="AN59" si="80">AN58*30</f>
        <v>288.00000000000006</v>
      </c>
      <c r="AO59">
        <f t="shared" ref="AO59" si="81">AO58*30</f>
        <v>288.00000000000006</v>
      </c>
      <c r="AP59">
        <f t="shared" ref="AP59" si="82">AP58*30</f>
        <v>288.00000000000006</v>
      </c>
      <c r="AQ59">
        <f t="shared" ref="AQ59" si="83">AQ58*30</f>
        <v>288.00000000000006</v>
      </c>
    </row>
    <row r="60" spans="1:43" x14ac:dyDescent="0.2">
      <c r="A60" t="s">
        <v>249</v>
      </c>
      <c r="C60" s="41" t="s">
        <v>144</v>
      </c>
      <c r="G60" t="s">
        <v>250</v>
      </c>
      <c r="O60">
        <f>O61*O58*30</f>
        <v>215.99999999999997</v>
      </c>
      <c r="P60">
        <f>P61*P58*30</f>
        <v>576.00000000000011</v>
      </c>
      <c r="Q60">
        <f t="shared" ref="Q60" si="84">Q61*Q58*30</f>
        <v>576.00000000000011</v>
      </c>
      <c r="R60">
        <f t="shared" ref="R60" si="85">R61*R58*30</f>
        <v>576.00000000000011</v>
      </c>
      <c r="S60">
        <f t="shared" ref="S60" si="86">S61*S58*30</f>
        <v>576.00000000000011</v>
      </c>
      <c r="T60">
        <f t="shared" ref="T60" si="87">T61*T58*30</f>
        <v>576.00000000000011</v>
      </c>
      <c r="U60">
        <f t="shared" ref="U60" si="88">U61*U58*30</f>
        <v>576.00000000000011</v>
      </c>
      <c r="V60">
        <f t="shared" ref="V60" si="89">V61*V58*30</f>
        <v>576.00000000000011</v>
      </c>
      <c r="W60">
        <f t="shared" ref="W60" si="90">W61*W58*30</f>
        <v>576.00000000000011</v>
      </c>
      <c r="X60">
        <f t="shared" ref="X60" si="91">X61*X58*30</f>
        <v>576.00000000000011</v>
      </c>
      <c r="Y60">
        <f t="shared" ref="Y60" si="92">Y61*Y58*30</f>
        <v>576.00000000000011</v>
      </c>
      <c r="Z60">
        <f t="shared" ref="Z60" si="93">Z61*Z58*30</f>
        <v>576.00000000000011</v>
      </c>
      <c r="AA60">
        <f t="shared" ref="AA60" si="94">AA61*AA58*30</f>
        <v>576.00000000000011</v>
      </c>
      <c r="AB60">
        <f t="shared" ref="AB60" si="95">AB61*AB58*30</f>
        <v>576.00000000000011</v>
      </c>
      <c r="AC60">
        <f t="shared" ref="AC60" si="96">AC61*AC58*30</f>
        <v>576.00000000000011</v>
      </c>
      <c r="AD60">
        <f t="shared" ref="AD60" si="97">AD61*AD58*30</f>
        <v>576.00000000000011</v>
      </c>
      <c r="AE60">
        <f t="shared" ref="AE60" si="98">AE61*AE58*30</f>
        <v>576.00000000000011</v>
      </c>
      <c r="AF60">
        <f t="shared" ref="AF60" si="99">AF61*AF58*30</f>
        <v>576.00000000000011</v>
      </c>
      <c r="AG60">
        <f t="shared" ref="AG60" si="100">AG61*AG58*30</f>
        <v>576.00000000000011</v>
      </c>
      <c r="AH60">
        <f t="shared" ref="AH60" si="101">AH61*AH58*30</f>
        <v>576.00000000000011</v>
      </c>
      <c r="AI60">
        <f t="shared" ref="AI60" si="102">AI61*AI58*30</f>
        <v>576.00000000000011</v>
      </c>
      <c r="AJ60">
        <f t="shared" ref="AJ60" si="103">AJ61*AJ58*30</f>
        <v>576.00000000000011</v>
      </c>
      <c r="AK60">
        <f t="shared" ref="AK60" si="104">AK61*AK58*30</f>
        <v>576.00000000000011</v>
      </c>
      <c r="AL60">
        <f t="shared" ref="AL60" si="105">AL61*AL58*30</f>
        <v>576.00000000000011</v>
      </c>
      <c r="AM60">
        <f t="shared" ref="AM60" si="106">AM61*AM58*30</f>
        <v>576.00000000000011</v>
      </c>
      <c r="AN60">
        <f t="shared" ref="AN60" si="107">AN61*AN58*30</f>
        <v>576.00000000000011</v>
      </c>
      <c r="AO60">
        <f t="shared" ref="AO60" si="108">AO61*AO58*30</f>
        <v>576.00000000000011</v>
      </c>
      <c r="AP60">
        <f t="shared" ref="AP60" si="109">AP61*AP58*30</f>
        <v>576.00000000000011</v>
      </c>
      <c r="AQ60">
        <f t="shared" ref="AQ60" si="110">AQ61*AQ58*30</f>
        <v>576.00000000000011</v>
      </c>
    </row>
    <row r="61" spans="1:43" x14ac:dyDescent="0.2">
      <c r="A61" s="45" t="s">
        <v>251</v>
      </c>
      <c r="C61" s="41" t="s">
        <v>144</v>
      </c>
      <c r="G61" t="s">
        <v>248</v>
      </c>
      <c r="O61">
        <v>1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2</v>
      </c>
      <c r="Y61">
        <v>2</v>
      </c>
      <c r="Z61">
        <v>2</v>
      </c>
      <c r="AA61">
        <v>2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2</v>
      </c>
      <c r="AH61">
        <v>2</v>
      </c>
      <c r="AI61">
        <v>2</v>
      </c>
      <c r="AJ61">
        <v>2</v>
      </c>
      <c r="AK61">
        <v>2</v>
      </c>
      <c r="AL61">
        <v>2</v>
      </c>
      <c r="AM61">
        <v>2</v>
      </c>
      <c r="AN61">
        <v>2</v>
      </c>
      <c r="AO61">
        <v>2</v>
      </c>
      <c r="AP61">
        <v>2</v>
      </c>
      <c r="AQ61">
        <v>2</v>
      </c>
    </row>
    <row r="62" spans="1:43" x14ac:dyDescent="0.2">
      <c r="A62" s="45" t="s">
        <v>212</v>
      </c>
      <c r="C62" s="41" t="s">
        <v>144</v>
      </c>
      <c r="G62" t="s">
        <v>91</v>
      </c>
      <c r="O62" s="15">
        <v>0.3</v>
      </c>
      <c r="P62" s="15">
        <v>0.4</v>
      </c>
      <c r="Q62" s="15">
        <v>0.4</v>
      </c>
      <c r="R62" s="15">
        <v>0.4</v>
      </c>
      <c r="S62" s="15">
        <v>0.4</v>
      </c>
      <c r="T62" s="15">
        <v>0.4</v>
      </c>
      <c r="U62" s="15">
        <v>0.4</v>
      </c>
      <c r="V62" s="15">
        <v>0.4</v>
      </c>
      <c r="W62" s="15">
        <v>0.4</v>
      </c>
      <c r="X62" s="15">
        <v>0.4</v>
      </c>
      <c r="Y62" s="15">
        <v>0.4</v>
      </c>
      <c r="Z62" s="15">
        <v>0.4</v>
      </c>
      <c r="AA62" s="15">
        <v>0.4</v>
      </c>
      <c r="AB62" s="15">
        <v>0.4</v>
      </c>
      <c r="AC62" s="15">
        <v>0.4</v>
      </c>
      <c r="AD62" s="15">
        <v>0.4</v>
      </c>
      <c r="AE62" s="15">
        <v>0.4</v>
      </c>
      <c r="AF62" s="15">
        <v>0.4</v>
      </c>
      <c r="AG62" s="15">
        <v>0.4</v>
      </c>
      <c r="AH62" s="15">
        <v>0.4</v>
      </c>
      <c r="AI62" s="15">
        <v>0.4</v>
      </c>
      <c r="AJ62" s="15">
        <v>0.4</v>
      </c>
      <c r="AK62" s="15">
        <v>0.4</v>
      </c>
      <c r="AL62" s="15">
        <v>0.4</v>
      </c>
      <c r="AM62" s="15">
        <v>0.4</v>
      </c>
      <c r="AN62" s="15">
        <v>0.4</v>
      </c>
      <c r="AO62" s="15">
        <v>0.4</v>
      </c>
      <c r="AP62" s="15">
        <v>0.4</v>
      </c>
      <c r="AQ62" s="15">
        <v>0.4</v>
      </c>
    </row>
    <row r="63" spans="1:43" s="67" customFormat="1" x14ac:dyDescent="0.2"/>
    <row r="64" spans="1:43" x14ac:dyDescent="0.2">
      <c r="A64" t="s">
        <v>256</v>
      </c>
      <c r="C64" s="41" t="s">
        <v>148</v>
      </c>
      <c r="E64">
        <v>20</v>
      </c>
      <c r="F64">
        <f>24*E64</f>
        <v>480</v>
      </c>
      <c r="G64" t="s">
        <v>248</v>
      </c>
      <c r="O64">
        <f>$F64*O68</f>
        <v>144</v>
      </c>
      <c r="P64">
        <f t="shared" ref="P64:AQ64" si="111">$F64*P68</f>
        <v>144</v>
      </c>
      <c r="Q64">
        <f t="shared" si="111"/>
        <v>144</v>
      </c>
      <c r="R64">
        <f t="shared" si="111"/>
        <v>144</v>
      </c>
      <c r="S64">
        <f t="shared" si="111"/>
        <v>144</v>
      </c>
      <c r="T64">
        <f t="shared" si="111"/>
        <v>144</v>
      </c>
      <c r="U64">
        <f t="shared" si="111"/>
        <v>144</v>
      </c>
      <c r="V64">
        <f t="shared" si="111"/>
        <v>144</v>
      </c>
      <c r="W64">
        <f t="shared" si="111"/>
        <v>144</v>
      </c>
      <c r="X64">
        <f t="shared" si="111"/>
        <v>144</v>
      </c>
      <c r="Y64">
        <f t="shared" si="111"/>
        <v>144</v>
      </c>
      <c r="Z64">
        <f t="shared" si="111"/>
        <v>144</v>
      </c>
      <c r="AA64">
        <f t="shared" si="111"/>
        <v>144</v>
      </c>
      <c r="AB64">
        <f t="shared" si="111"/>
        <v>144</v>
      </c>
      <c r="AC64">
        <f t="shared" si="111"/>
        <v>144</v>
      </c>
      <c r="AD64">
        <f t="shared" si="111"/>
        <v>144</v>
      </c>
      <c r="AE64">
        <f t="shared" si="111"/>
        <v>144</v>
      </c>
      <c r="AF64">
        <f t="shared" si="111"/>
        <v>144</v>
      </c>
      <c r="AG64">
        <f t="shared" si="111"/>
        <v>144</v>
      </c>
      <c r="AH64">
        <f t="shared" si="111"/>
        <v>144</v>
      </c>
      <c r="AI64">
        <f t="shared" si="111"/>
        <v>144</v>
      </c>
      <c r="AJ64">
        <f t="shared" si="111"/>
        <v>144</v>
      </c>
      <c r="AK64">
        <f t="shared" si="111"/>
        <v>144</v>
      </c>
      <c r="AL64">
        <f t="shared" si="111"/>
        <v>144</v>
      </c>
      <c r="AM64">
        <f t="shared" si="111"/>
        <v>144</v>
      </c>
      <c r="AN64">
        <f t="shared" si="111"/>
        <v>144</v>
      </c>
      <c r="AO64">
        <f t="shared" si="111"/>
        <v>144</v>
      </c>
      <c r="AP64">
        <f t="shared" si="111"/>
        <v>144</v>
      </c>
      <c r="AQ64">
        <f t="shared" si="111"/>
        <v>144</v>
      </c>
    </row>
    <row r="65" spans="1:43" x14ac:dyDescent="0.2">
      <c r="A65" t="s">
        <v>257</v>
      </c>
      <c r="C65" s="41" t="s">
        <v>148</v>
      </c>
      <c r="F65">
        <v>60</v>
      </c>
      <c r="G65" t="s">
        <v>286</v>
      </c>
      <c r="O65">
        <f>$F65*O69</f>
        <v>18</v>
      </c>
      <c r="P65">
        <f t="shared" ref="P65:AQ65" si="112">$F65*P69</f>
        <v>18</v>
      </c>
      <c r="Q65">
        <f t="shared" si="112"/>
        <v>18</v>
      </c>
      <c r="R65">
        <f t="shared" si="112"/>
        <v>18</v>
      </c>
      <c r="S65">
        <f t="shared" si="112"/>
        <v>18</v>
      </c>
      <c r="T65">
        <f t="shared" si="112"/>
        <v>24</v>
      </c>
      <c r="U65">
        <f t="shared" si="112"/>
        <v>18</v>
      </c>
      <c r="V65">
        <f t="shared" si="112"/>
        <v>18</v>
      </c>
      <c r="W65">
        <f t="shared" si="112"/>
        <v>18</v>
      </c>
      <c r="X65">
        <f t="shared" si="112"/>
        <v>18</v>
      </c>
      <c r="Y65">
        <f t="shared" si="112"/>
        <v>18</v>
      </c>
      <c r="Z65">
        <f t="shared" si="112"/>
        <v>18</v>
      </c>
      <c r="AA65">
        <f t="shared" si="112"/>
        <v>18</v>
      </c>
      <c r="AB65">
        <f t="shared" si="112"/>
        <v>18</v>
      </c>
      <c r="AC65">
        <f t="shared" si="112"/>
        <v>18</v>
      </c>
      <c r="AD65">
        <f t="shared" si="112"/>
        <v>18</v>
      </c>
      <c r="AE65">
        <f t="shared" si="112"/>
        <v>18</v>
      </c>
      <c r="AF65">
        <f t="shared" si="112"/>
        <v>18</v>
      </c>
      <c r="AG65">
        <f t="shared" si="112"/>
        <v>18</v>
      </c>
      <c r="AH65">
        <f t="shared" si="112"/>
        <v>18</v>
      </c>
      <c r="AI65">
        <f t="shared" si="112"/>
        <v>18</v>
      </c>
      <c r="AJ65">
        <f t="shared" si="112"/>
        <v>18</v>
      </c>
      <c r="AK65">
        <f t="shared" si="112"/>
        <v>18</v>
      </c>
      <c r="AL65">
        <f t="shared" si="112"/>
        <v>18</v>
      </c>
      <c r="AM65">
        <f t="shared" si="112"/>
        <v>18</v>
      </c>
      <c r="AN65">
        <f t="shared" si="112"/>
        <v>18</v>
      </c>
      <c r="AO65">
        <f t="shared" si="112"/>
        <v>18</v>
      </c>
      <c r="AP65">
        <f t="shared" si="112"/>
        <v>18</v>
      </c>
      <c r="AQ65">
        <f t="shared" si="112"/>
        <v>18</v>
      </c>
    </row>
    <row r="66" spans="1:43" x14ac:dyDescent="0.2">
      <c r="A66" t="s">
        <v>259</v>
      </c>
      <c r="C66" s="41" t="s">
        <v>148</v>
      </c>
      <c r="E66">
        <v>30</v>
      </c>
      <c r="F66">
        <v>5</v>
      </c>
      <c r="G66" t="s">
        <v>264</v>
      </c>
      <c r="O66">
        <f>0.5*$E66</f>
        <v>15</v>
      </c>
      <c r="P66">
        <f t="shared" ref="P66:AQ66" si="113">0.5*$E66</f>
        <v>15</v>
      </c>
      <c r="Q66">
        <f t="shared" si="113"/>
        <v>15</v>
      </c>
      <c r="R66">
        <f t="shared" si="113"/>
        <v>15</v>
      </c>
      <c r="S66">
        <f t="shared" si="113"/>
        <v>15</v>
      </c>
      <c r="T66">
        <f t="shared" si="113"/>
        <v>15</v>
      </c>
      <c r="U66">
        <f t="shared" si="113"/>
        <v>15</v>
      </c>
      <c r="V66">
        <f t="shared" si="113"/>
        <v>15</v>
      </c>
      <c r="W66">
        <f t="shared" si="113"/>
        <v>15</v>
      </c>
      <c r="X66">
        <f t="shared" si="113"/>
        <v>15</v>
      </c>
      <c r="Y66">
        <f t="shared" si="113"/>
        <v>15</v>
      </c>
      <c r="Z66">
        <f t="shared" si="113"/>
        <v>15</v>
      </c>
      <c r="AA66">
        <f t="shared" si="113"/>
        <v>15</v>
      </c>
      <c r="AB66">
        <f t="shared" si="113"/>
        <v>15</v>
      </c>
      <c r="AC66">
        <f t="shared" si="113"/>
        <v>15</v>
      </c>
      <c r="AD66">
        <f t="shared" si="113"/>
        <v>15</v>
      </c>
      <c r="AE66">
        <f t="shared" si="113"/>
        <v>15</v>
      </c>
      <c r="AF66">
        <f t="shared" si="113"/>
        <v>15</v>
      </c>
      <c r="AG66">
        <f t="shared" si="113"/>
        <v>15</v>
      </c>
      <c r="AH66">
        <f t="shared" si="113"/>
        <v>15</v>
      </c>
      <c r="AI66">
        <f t="shared" si="113"/>
        <v>15</v>
      </c>
      <c r="AJ66">
        <f t="shared" si="113"/>
        <v>15</v>
      </c>
      <c r="AK66">
        <f t="shared" si="113"/>
        <v>15</v>
      </c>
      <c r="AL66">
        <f t="shared" si="113"/>
        <v>15</v>
      </c>
      <c r="AM66">
        <f t="shared" si="113"/>
        <v>15</v>
      </c>
      <c r="AN66">
        <f t="shared" si="113"/>
        <v>15</v>
      </c>
      <c r="AO66">
        <f t="shared" si="113"/>
        <v>15</v>
      </c>
      <c r="AP66">
        <f t="shared" si="113"/>
        <v>15</v>
      </c>
      <c r="AQ66">
        <f t="shared" si="113"/>
        <v>15</v>
      </c>
    </row>
    <row r="67" spans="1:43" x14ac:dyDescent="0.2">
      <c r="A67" t="s">
        <v>251</v>
      </c>
      <c r="C67" s="41" t="s">
        <v>148</v>
      </c>
      <c r="G67" t="s">
        <v>250</v>
      </c>
      <c r="O67">
        <f>O65+O66*2+O64/30</f>
        <v>52.8</v>
      </c>
      <c r="P67">
        <f t="shared" ref="P67:AQ67" si="114">P65+P66*2+P64/30</f>
        <v>52.8</v>
      </c>
      <c r="Q67">
        <f t="shared" si="114"/>
        <v>52.8</v>
      </c>
      <c r="R67">
        <f t="shared" si="114"/>
        <v>52.8</v>
      </c>
      <c r="S67">
        <f t="shared" si="114"/>
        <v>52.8</v>
      </c>
      <c r="T67">
        <f t="shared" si="114"/>
        <v>58.8</v>
      </c>
      <c r="U67">
        <f t="shared" si="114"/>
        <v>52.8</v>
      </c>
      <c r="V67">
        <f t="shared" si="114"/>
        <v>52.8</v>
      </c>
      <c r="W67">
        <f t="shared" si="114"/>
        <v>52.8</v>
      </c>
      <c r="X67">
        <f t="shared" si="114"/>
        <v>52.8</v>
      </c>
      <c r="Y67">
        <f t="shared" si="114"/>
        <v>52.8</v>
      </c>
      <c r="Z67">
        <f t="shared" si="114"/>
        <v>52.8</v>
      </c>
      <c r="AA67">
        <f t="shared" si="114"/>
        <v>52.8</v>
      </c>
      <c r="AB67">
        <f t="shared" si="114"/>
        <v>52.8</v>
      </c>
      <c r="AC67">
        <f t="shared" si="114"/>
        <v>52.8</v>
      </c>
      <c r="AD67">
        <f t="shared" si="114"/>
        <v>52.8</v>
      </c>
      <c r="AE67">
        <f t="shared" si="114"/>
        <v>52.8</v>
      </c>
      <c r="AF67">
        <f t="shared" si="114"/>
        <v>52.8</v>
      </c>
      <c r="AG67">
        <f t="shared" si="114"/>
        <v>52.8</v>
      </c>
      <c r="AH67">
        <f t="shared" si="114"/>
        <v>52.8</v>
      </c>
      <c r="AI67">
        <f t="shared" si="114"/>
        <v>52.8</v>
      </c>
      <c r="AJ67">
        <f t="shared" si="114"/>
        <v>52.8</v>
      </c>
      <c r="AK67">
        <f t="shared" si="114"/>
        <v>52.8</v>
      </c>
      <c r="AL67">
        <f t="shared" si="114"/>
        <v>52.8</v>
      </c>
      <c r="AM67">
        <f t="shared" si="114"/>
        <v>52.8</v>
      </c>
      <c r="AN67">
        <f t="shared" si="114"/>
        <v>52.8</v>
      </c>
      <c r="AO67">
        <f t="shared" si="114"/>
        <v>52.8</v>
      </c>
      <c r="AP67">
        <f t="shared" si="114"/>
        <v>52.8</v>
      </c>
      <c r="AQ67">
        <f t="shared" si="114"/>
        <v>52.8</v>
      </c>
    </row>
    <row r="68" spans="1:43" x14ac:dyDescent="0.2">
      <c r="A68" s="45" t="s">
        <v>262</v>
      </c>
      <c r="C68" s="41" t="s">
        <v>148</v>
      </c>
      <c r="O68" s="15">
        <v>0.3</v>
      </c>
      <c r="P68" s="15">
        <v>0.3</v>
      </c>
      <c r="Q68" s="15">
        <v>0.3</v>
      </c>
      <c r="R68" s="15">
        <v>0.3</v>
      </c>
      <c r="S68" s="15">
        <v>0.3</v>
      </c>
      <c r="T68" s="15">
        <v>0.3</v>
      </c>
      <c r="U68" s="15">
        <v>0.3</v>
      </c>
      <c r="V68" s="15">
        <v>0.3</v>
      </c>
      <c r="W68" s="15">
        <v>0.3</v>
      </c>
      <c r="X68" s="15">
        <v>0.3</v>
      </c>
      <c r="Y68" s="15">
        <v>0.3</v>
      </c>
      <c r="Z68" s="15">
        <v>0.3</v>
      </c>
      <c r="AA68" s="15">
        <v>0.3</v>
      </c>
      <c r="AB68" s="15">
        <v>0.3</v>
      </c>
      <c r="AC68" s="15">
        <v>0.3</v>
      </c>
      <c r="AD68" s="15">
        <v>0.3</v>
      </c>
      <c r="AE68" s="15">
        <v>0.3</v>
      </c>
      <c r="AF68" s="15">
        <v>0.3</v>
      </c>
      <c r="AG68" s="15">
        <v>0.3</v>
      </c>
      <c r="AH68" s="15">
        <v>0.3</v>
      </c>
      <c r="AI68" s="15">
        <v>0.3</v>
      </c>
      <c r="AJ68" s="15">
        <v>0.3</v>
      </c>
      <c r="AK68" s="15">
        <v>0.3</v>
      </c>
      <c r="AL68" s="15">
        <v>0.3</v>
      </c>
      <c r="AM68" s="15">
        <v>0.3</v>
      </c>
      <c r="AN68" s="15">
        <v>0.3</v>
      </c>
      <c r="AO68" s="15">
        <v>0.3</v>
      </c>
      <c r="AP68" s="15">
        <v>0.3</v>
      </c>
      <c r="AQ68" s="15">
        <v>0.3</v>
      </c>
    </row>
    <row r="69" spans="1:43" x14ac:dyDescent="0.2">
      <c r="A69" s="45" t="s">
        <v>261</v>
      </c>
      <c r="C69" s="41" t="s">
        <v>148</v>
      </c>
      <c r="O69" s="15">
        <v>0.3</v>
      </c>
      <c r="P69" s="15">
        <v>0.3</v>
      </c>
      <c r="Q69" s="15">
        <v>0.3</v>
      </c>
      <c r="R69" s="15">
        <v>0.3</v>
      </c>
      <c r="S69" s="15">
        <v>0.3</v>
      </c>
      <c r="T69" s="15">
        <v>0.4</v>
      </c>
      <c r="U69" s="15">
        <v>0.3</v>
      </c>
      <c r="V69" s="15">
        <v>0.3</v>
      </c>
      <c r="W69" s="15">
        <v>0.3</v>
      </c>
      <c r="X69" s="15">
        <v>0.3</v>
      </c>
      <c r="Y69" s="15">
        <v>0.3</v>
      </c>
      <c r="Z69" s="15">
        <v>0.3</v>
      </c>
      <c r="AA69" s="15">
        <v>0.3</v>
      </c>
      <c r="AB69" s="15">
        <v>0.3</v>
      </c>
      <c r="AC69" s="15">
        <v>0.3</v>
      </c>
      <c r="AD69" s="15">
        <v>0.3</v>
      </c>
      <c r="AE69" s="15">
        <v>0.3</v>
      </c>
      <c r="AF69" s="15">
        <v>0.3</v>
      </c>
      <c r="AG69" s="15">
        <v>0.3</v>
      </c>
      <c r="AH69" s="15">
        <v>0.3</v>
      </c>
      <c r="AI69" s="15">
        <v>0.3</v>
      </c>
      <c r="AJ69" s="15">
        <v>0.3</v>
      </c>
      <c r="AK69" s="15">
        <v>0.3</v>
      </c>
      <c r="AL69" s="15">
        <v>0.3</v>
      </c>
      <c r="AM69" s="15">
        <v>0.3</v>
      </c>
      <c r="AN69" s="15">
        <v>0.3</v>
      </c>
      <c r="AO69" s="15">
        <v>0.3</v>
      </c>
      <c r="AP69" s="15">
        <v>0.3</v>
      </c>
      <c r="AQ69" s="15">
        <v>0.3</v>
      </c>
    </row>
    <row r="71" spans="1:43" s="67" customFormat="1" x14ac:dyDescent="0.2"/>
    <row r="72" spans="1:43" x14ac:dyDescent="0.2">
      <c r="A72" t="s">
        <v>247</v>
      </c>
      <c r="C72" s="41" t="s">
        <v>265</v>
      </c>
      <c r="F72">
        <v>24</v>
      </c>
      <c r="G72" t="s">
        <v>239</v>
      </c>
      <c r="O72">
        <f>24*O76</f>
        <v>0</v>
      </c>
      <c r="P72">
        <f t="shared" ref="P72:AQ72" si="115">24*P76</f>
        <v>1.2000000000000002</v>
      </c>
      <c r="Q72">
        <f t="shared" si="115"/>
        <v>2.4000000000000004</v>
      </c>
      <c r="R72">
        <f t="shared" si="115"/>
        <v>2.4000000000000004</v>
      </c>
      <c r="S72">
        <f t="shared" si="115"/>
        <v>3.5999999999999996</v>
      </c>
      <c r="T72">
        <f t="shared" si="115"/>
        <v>3.5999999999999996</v>
      </c>
      <c r="U72">
        <f t="shared" si="115"/>
        <v>3.5999999999999996</v>
      </c>
      <c r="V72">
        <f t="shared" si="115"/>
        <v>4.8000000000000007</v>
      </c>
      <c r="W72">
        <f t="shared" si="115"/>
        <v>4.8000000000000007</v>
      </c>
      <c r="X72">
        <f t="shared" si="115"/>
        <v>4.8000000000000007</v>
      </c>
      <c r="Y72">
        <f t="shared" si="115"/>
        <v>4.8000000000000007</v>
      </c>
      <c r="Z72">
        <f t="shared" si="115"/>
        <v>4.8000000000000007</v>
      </c>
      <c r="AA72">
        <f t="shared" si="115"/>
        <v>4.8000000000000007</v>
      </c>
      <c r="AB72">
        <f t="shared" si="115"/>
        <v>4.8000000000000007</v>
      </c>
      <c r="AC72">
        <f t="shared" si="115"/>
        <v>4.8000000000000007</v>
      </c>
      <c r="AD72">
        <f t="shared" si="115"/>
        <v>4.8000000000000007</v>
      </c>
      <c r="AE72">
        <f t="shared" si="115"/>
        <v>4.8000000000000007</v>
      </c>
      <c r="AF72">
        <f t="shared" si="115"/>
        <v>4.8000000000000007</v>
      </c>
      <c r="AG72">
        <f t="shared" si="115"/>
        <v>4.8000000000000007</v>
      </c>
      <c r="AH72">
        <f t="shared" si="115"/>
        <v>4.8000000000000007</v>
      </c>
      <c r="AI72">
        <f t="shared" si="115"/>
        <v>4.8000000000000007</v>
      </c>
      <c r="AJ72">
        <f t="shared" si="115"/>
        <v>4.8000000000000007</v>
      </c>
      <c r="AK72">
        <f t="shared" si="115"/>
        <v>4.8000000000000007</v>
      </c>
      <c r="AL72">
        <f t="shared" si="115"/>
        <v>4.8000000000000007</v>
      </c>
      <c r="AM72">
        <f t="shared" si="115"/>
        <v>4.8000000000000007</v>
      </c>
      <c r="AN72">
        <f t="shared" si="115"/>
        <v>4.8000000000000007</v>
      </c>
      <c r="AO72">
        <f t="shared" si="115"/>
        <v>4.8000000000000007</v>
      </c>
      <c r="AP72">
        <f t="shared" si="115"/>
        <v>4.8000000000000007</v>
      </c>
      <c r="AQ72">
        <f t="shared" si="115"/>
        <v>4.8000000000000007</v>
      </c>
    </row>
    <row r="73" spans="1:43" x14ac:dyDescent="0.2">
      <c r="A73" t="s">
        <v>229</v>
      </c>
      <c r="C73" s="41" t="s">
        <v>265</v>
      </c>
      <c r="F73">
        <f>30*24</f>
        <v>720</v>
      </c>
      <c r="G73" t="s">
        <v>239</v>
      </c>
      <c r="O73">
        <f>O72*30</f>
        <v>0</v>
      </c>
      <c r="P73">
        <f t="shared" ref="P73:AQ73" si="116">P72*30</f>
        <v>36.000000000000007</v>
      </c>
      <c r="Q73">
        <f t="shared" si="116"/>
        <v>72.000000000000014</v>
      </c>
      <c r="R73">
        <f t="shared" si="116"/>
        <v>72.000000000000014</v>
      </c>
      <c r="S73">
        <f t="shared" si="116"/>
        <v>107.99999999999999</v>
      </c>
      <c r="T73">
        <f t="shared" si="116"/>
        <v>107.99999999999999</v>
      </c>
      <c r="U73">
        <f t="shared" si="116"/>
        <v>107.99999999999999</v>
      </c>
      <c r="V73">
        <f t="shared" si="116"/>
        <v>144.00000000000003</v>
      </c>
      <c r="W73">
        <f t="shared" si="116"/>
        <v>144.00000000000003</v>
      </c>
      <c r="X73">
        <f t="shared" si="116"/>
        <v>144.00000000000003</v>
      </c>
      <c r="Y73">
        <f t="shared" si="116"/>
        <v>144.00000000000003</v>
      </c>
      <c r="Z73">
        <f t="shared" si="116"/>
        <v>144.00000000000003</v>
      </c>
      <c r="AA73">
        <f t="shared" si="116"/>
        <v>144.00000000000003</v>
      </c>
      <c r="AB73">
        <f t="shared" si="116"/>
        <v>144.00000000000003</v>
      </c>
      <c r="AC73">
        <f t="shared" si="116"/>
        <v>144.00000000000003</v>
      </c>
      <c r="AD73">
        <f t="shared" si="116"/>
        <v>144.00000000000003</v>
      </c>
      <c r="AE73">
        <f t="shared" si="116"/>
        <v>144.00000000000003</v>
      </c>
      <c r="AF73">
        <f t="shared" si="116"/>
        <v>144.00000000000003</v>
      </c>
      <c r="AG73">
        <f t="shared" si="116"/>
        <v>144.00000000000003</v>
      </c>
      <c r="AH73">
        <f t="shared" si="116"/>
        <v>144.00000000000003</v>
      </c>
      <c r="AI73">
        <f t="shared" si="116"/>
        <v>144.00000000000003</v>
      </c>
      <c r="AJ73">
        <f t="shared" si="116"/>
        <v>144.00000000000003</v>
      </c>
      <c r="AK73">
        <f t="shared" si="116"/>
        <v>144.00000000000003</v>
      </c>
      <c r="AL73">
        <f t="shared" si="116"/>
        <v>144.00000000000003</v>
      </c>
      <c r="AM73">
        <f t="shared" si="116"/>
        <v>144.00000000000003</v>
      </c>
      <c r="AN73">
        <f t="shared" si="116"/>
        <v>144.00000000000003</v>
      </c>
      <c r="AO73">
        <f t="shared" si="116"/>
        <v>144.00000000000003</v>
      </c>
      <c r="AP73">
        <f t="shared" si="116"/>
        <v>144.00000000000003</v>
      </c>
      <c r="AQ73">
        <f t="shared" si="116"/>
        <v>144.00000000000003</v>
      </c>
    </row>
    <row r="74" spans="1:43" x14ac:dyDescent="0.2">
      <c r="A74" t="s">
        <v>249</v>
      </c>
      <c r="C74" s="41" t="s">
        <v>265</v>
      </c>
      <c r="G74" t="s">
        <v>250</v>
      </c>
      <c r="O74">
        <f>O75*O72*30</f>
        <v>0</v>
      </c>
      <c r="P74">
        <f>P75*P72*30</f>
        <v>10.8</v>
      </c>
      <c r="Q74">
        <f t="shared" ref="Q74:AQ74" si="117">Q75*Q72*30</f>
        <v>21.6</v>
      </c>
      <c r="R74">
        <f t="shared" si="117"/>
        <v>21.6</v>
      </c>
      <c r="S74">
        <f t="shared" si="117"/>
        <v>32.4</v>
      </c>
      <c r="T74">
        <f t="shared" si="117"/>
        <v>32.4</v>
      </c>
      <c r="U74">
        <f t="shared" si="117"/>
        <v>32.4</v>
      </c>
      <c r="V74">
        <f t="shared" si="117"/>
        <v>43.2</v>
      </c>
      <c r="W74">
        <f t="shared" si="117"/>
        <v>43.2</v>
      </c>
      <c r="X74">
        <f t="shared" si="117"/>
        <v>43.2</v>
      </c>
      <c r="Y74">
        <f t="shared" si="117"/>
        <v>43.2</v>
      </c>
      <c r="Z74">
        <f t="shared" si="117"/>
        <v>43.2</v>
      </c>
      <c r="AA74">
        <f t="shared" si="117"/>
        <v>43.2</v>
      </c>
      <c r="AB74">
        <f t="shared" si="117"/>
        <v>43.2</v>
      </c>
      <c r="AC74">
        <f t="shared" si="117"/>
        <v>43.2</v>
      </c>
      <c r="AD74">
        <f t="shared" si="117"/>
        <v>43.2</v>
      </c>
      <c r="AE74">
        <f t="shared" si="117"/>
        <v>43.2</v>
      </c>
      <c r="AF74">
        <f t="shared" si="117"/>
        <v>43.2</v>
      </c>
      <c r="AG74">
        <f t="shared" si="117"/>
        <v>43.2</v>
      </c>
      <c r="AH74">
        <f t="shared" si="117"/>
        <v>43.2</v>
      </c>
      <c r="AI74">
        <f t="shared" si="117"/>
        <v>43.2</v>
      </c>
      <c r="AJ74">
        <f t="shared" si="117"/>
        <v>43.2</v>
      </c>
      <c r="AK74">
        <f t="shared" si="117"/>
        <v>43.2</v>
      </c>
      <c r="AL74">
        <f t="shared" si="117"/>
        <v>43.2</v>
      </c>
      <c r="AM74">
        <f t="shared" si="117"/>
        <v>43.2</v>
      </c>
      <c r="AN74">
        <f t="shared" si="117"/>
        <v>43.2</v>
      </c>
      <c r="AO74">
        <f t="shared" si="117"/>
        <v>43.2</v>
      </c>
      <c r="AP74">
        <f t="shared" si="117"/>
        <v>43.2</v>
      </c>
      <c r="AQ74">
        <f t="shared" si="117"/>
        <v>43.2</v>
      </c>
    </row>
    <row r="75" spans="1:43" x14ac:dyDescent="0.2">
      <c r="A75" s="45" t="s">
        <v>251</v>
      </c>
      <c r="C75" s="41" t="s">
        <v>265</v>
      </c>
      <c r="G75" t="s">
        <v>248</v>
      </c>
      <c r="O75">
        <v>0.3</v>
      </c>
      <c r="P75">
        <v>0.3</v>
      </c>
      <c r="Q75">
        <v>0.3</v>
      </c>
      <c r="R75">
        <v>0.3</v>
      </c>
      <c r="S75">
        <v>0.3</v>
      </c>
      <c r="T75">
        <v>0.3</v>
      </c>
      <c r="U75">
        <v>0.3</v>
      </c>
      <c r="V75">
        <v>0.3</v>
      </c>
      <c r="W75">
        <v>0.3</v>
      </c>
      <c r="X75">
        <v>0.3</v>
      </c>
      <c r="Y75">
        <v>0.3</v>
      </c>
      <c r="Z75">
        <v>0.3</v>
      </c>
      <c r="AA75">
        <v>0.3</v>
      </c>
      <c r="AB75">
        <v>0.3</v>
      </c>
      <c r="AC75">
        <v>0.3</v>
      </c>
      <c r="AD75">
        <v>0.3</v>
      </c>
      <c r="AE75">
        <v>0.3</v>
      </c>
      <c r="AF75">
        <v>0.3</v>
      </c>
      <c r="AG75">
        <v>0.3</v>
      </c>
      <c r="AH75">
        <v>0.3</v>
      </c>
      <c r="AI75">
        <v>0.3</v>
      </c>
      <c r="AJ75">
        <v>0.3</v>
      </c>
      <c r="AK75">
        <v>0.3</v>
      </c>
      <c r="AL75">
        <v>0.3</v>
      </c>
      <c r="AM75">
        <v>0.3</v>
      </c>
      <c r="AN75">
        <v>0.3</v>
      </c>
      <c r="AO75">
        <v>0.3</v>
      </c>
      <c r="AP75">
        <v>0.3</v>
      </c>
      <c r="AQ75">
        <v>0.3</v>
      </c>
    </row>
    <row r="76" spans="1:43" x14ac:dyDescent="0.2">
      <c r="A76" s="45" t="s">
        <v>212</v>
      </c>
      <c r="C76" s="41" t="s">
        <v>265</v>
      </c>
      <c r="G76" t="s">
        <v>91</v>
      </c>
      <c r="O76" s="15">
        <v>0</v>
      </c>
      <c r="P76" s="15">
        <v>0.05</v>
      </c>
      <c r="Q76" s="15">
        <v>0.1</v>
      </c>
      <c r="R76" s="15">
        <v>0.1</v>
      </c>
      <c r="S76" s="15">
        <v>0.15</v>
      </c>
      <c r="T76" s="15">
        <v>0.15</v>
      </c>
      <c r="U76" s="15">
        <v>0.15</v>
      </c>
      <c r="V76" s="15">
        <v>0.2</v>
      </c>
      <c r="W76" s="15">
        <v>0.2</v>
      </c>
      <c r="X76" s="15">
        <v>0.2</v>
      </c>
      <c r="Y76" s="15">
        <v>0.2</v>
      </c>
      <c r="Z76" s="15">
        <v>0.2</v>
      </c>
      <c r="AA76" s="15">
        <v>0.2</v>
      </c>
      <c r="AB76" s="15">
        <v>0.2</v>
      </c>
      <c r="AC76" s="15">
        <v>0.2</v>
      </c>
      <c r="AD76" s="15">
        <v>0.2</v>
      </c>
      <c r="AE76" s="15">
        <v>0.2</v>
      </c>
      <c r="AF76" s="15">
        <v>0.2</v>
      </c>
      <c r="AG76" s="15">
        <v>0.2</v>
      </c>
      <c r="AH76" s="15">
        <v>0.2</v>
      </c>
      <c r="AI76" s="15">
        <v>0.2</v>
      </c>
      <c r="AJ76" s="15">
        <v>0.2</v>
      </c>
      <c r="AK76" s="15">
        <v>0.2</v>
      </c>
      <c r="AL76" s="15">
        <v>0.2</v>
      </c>
      <c r="AM76" s="15">
        <v>0.2</v>
      </c>
      <c r="AN76" s="15">
        <v>0.2</v>
      </c>
      <c r="AO76" s="15">
        <v>0.2</v>
      </c>
      <c r="AP76" s="15">
        <v>0.2</v>
      </c>
      <c r="AQ76" s="15">
        <v>0.2</v>
      </c>
    </row>
    <row r="78" spans="1:43" s="67" customFormat="1" x14ac:dyDescent="0.2"/>
    <row r="79" spans="1:43" x14ac:dyDescent="0.2">
      <c r="A79" t="s">
        <v>247</v>
      </c>
      <c r="C79" s="41" t="s">
        <v>266</v>
      </c>
      <c r="F79">
        <v>24</v>
      </c>
      <c r="G79" t="s">
        <v>239</v>
      </c>
      <c r="O79">
        <f>24*O83</f>
        <v>0</v>
      </c>
      <c r="P79">
        <f t="shared" ref="P79:AQ79" si="118">24*P83</f>
        <v>1.2000000000000002</v>
      </c>
      <c r="Q79">
        <f t="shared" si="118"/>
        <v>2.4000000000000004</v>
      </c>
      <c r="R79">
        <f t="shared" si="118"/>
        <v>2.4000000000000004</v>
      </c>
      <c r="S79">
        <f t="shared" si="118"/>
        <v>3.5999999999999996</v>
      </c>
      <c r="T79">
        <f t="shared" si="118"/>
        <v>3.5999999999999996</v>
      </c>
      <c r="U79">
        <f t="shared" si="118"/>
        <v>3.5999999999999996</v>
      </c>
      <c r="V79">
        <f t="shared" si="118"/>
        <v>4.8000000000000007</v>
      </c>
      <c r="W79">
        <f t="shared" si="118"/>
        <v>4.8000000000000007</v>
      </c>
      <c r="X79">
        <f t="shared" si="118"/>
        <v>4.8000000000000007</v>
      </c>
      <c r="Y79">
        <f t="shared" si="118"/>
        <v>4.8000000000000007</v>
      </c>
      <c r="Z79">
        <f t="shared" si="118"/>
        <v>4.8000000000000007</v>
      </c>
      <c r="AA79">
        <f t="shared" si="118"/>
        <v>4.8000000000000007</v>
      </c>
      <c r="AB79">
        <f t="shared" si="118"/>
        <v>4.8000000000000007</v>
      </c>
      <c r="AC79">
        <f t="shared" si="118"/>
        <v>4.8000000000000007</v>
      </c>
      <c r="AD79">
        <f t="shared" si="118"/>
        <v>4.8000000000000007</v>
      </c>
      <c r="AE79">
        <f t="shared" si="118"/>
        <v>4.8000000000000007</v>
      </c>
      <c r="AF79">
        <f t="shared" si="118"/>
        <v>4.8000000000000007</v>
      </c>
      <c r="AG79">
        <f t="shared" si="118"/>
        <v>4.8000000000000007</v>
      </c>
      <c r="AH79">
        <f t="shared" si="118"/>
        <v>4.8000000000000007</v>
      </c>
      <c r="AI79">
        <f t="shared" si="118"/>
        <v>4.8000000000000007</v>
      </c>
      <c r="AJ79">
        <f t="shared" si="118"/>
        <v>4.8000000000000007</v>
      </c>
      <c r="AK79">
        <f t="shared" si="118"/>
        <v>4.8000000000000007</v>
      </c>
      <c r="AL79">
        <f t="shared" si="118"/>
        <v>4.8000000000000007</v>
      </c>
      <c r="AM79">
        <f t="shared" si="118"/>
        <v>4.8000000000000007</v>
      </c>
      <c r="AN79">
        <f t="shared" si="118"/>
        <v>4.8000000000000007</v>
      </c>
      <c r="AO79">
        <f t="shared" si="118"/>
        <v>4.8000000000000007</v>
      </c>
      <c r="AP79">
        <f t="shared" si="118"/>
        <v>4.8000000000000007</v>
      </c>
      <c r="AQ79">
        <f t="shared" si="118"/>
        <v>4.8000000000000007</v>
      </c>
    </row>
    <row r="80" spans="1:43" x14ac:dyDescent="0.2">
      <c r="A80" t="s">
        <v>229</v>
      </c>
      <c r="C80" s="41" t="s">
        <v>266</v>
      </c>
      <c r="F80">
        <f>30*24</f>
        <v>720</v>
      </c>
      <c r="G80" t="s">
        <v>239</v>
      </c>
      <c r="O80">
        <f>O79*30</f>
        <v>0</v>
      </c>
      <c r="P80">
        <f t="shared" ref="P80:AQ80" si="119">P79*30</f>
        <v>36.000000000000007</v>
      </c>
      <c r="Q80">
        <f t="shared" si="119"/>
        <v>72.000000000000014</v>
      </c>
      <c r="R80">
        <f t="shared" si="119"/>
        <v>72.000000000000014</v>
      </c>
      <c r="S80">
        <f t="shared" si="119"/>
        <v>107.99999999999999</v>
      </c>
      <c r="T80">
        <f t="shared" si="119"/>
        <v>107.99999999999999</v>
      </c>
      <c r="U80">
        <f t="shared" si="119"/>
        <v>107.99999999999999</v>
      </c>
      <c r="V80">
        <f t="shared" si="119"/>
        <v>144.00000000000003</v>
      </c>
      <c r="W80">
        <f t="shared" si="119"/>
        <v>144.00000000000003</v>
      </c>
      <c r="X80">
        <f t="shared" si="119"/>
        <v>144.00000000000003</v>
      </c>
      <c r="Y80">
        <f t="shared" si="119"/>
        <v>144.00000000000003</v>
      </c>
      <c r="Z80">
        <f t="shared" si="119"/>
        <v>144.00000000000003</v>
      </c>
      <c r="AA80">
        <f t="shared" si="119"/>
        <v>144.00000000000003</v>
      </c>
      <c r="AB80">
        <f t="shared" si="119"/>
        <v>144.00000000000003</v>
      </c>
      <c r="AC80">
        <f t="shared" si="119"/>
        <v>144.00000000000003</v>
      </c>
      <c r="AD80">
        <f t="shared" si="119"/>
        <v>144.00000000000003</v>
      </c>
      <c r="AE80">
        <f t="shared" si="119"/>
        <v>144.00000000000003</v>
      </c>
      <c r="AF80">
        <f t="shared" si="119"/>
        <v>144.00000000000003</v>
      </c>
      <c r="AG80">
        <f t="shared" si="119"/>
        <v>144.00000000000003</v>
      </c>
      <c r="AH80">
        <f t="shared" si="119"/>
        <v>144.00000000000003</v>
      </c>
      <c r="AI80">
        <f t="shared" si="119"/>
        <v>144.00000000000003</v>
      </c>
      <c r="AJ80">
        <f t="shared" si="119"/>
        <v>144.00000000000003</v>
      </c>
      <c r="AK80">
        <f t="shared" si="119"/>
        <v>144.00000000000003</v>
      </c>
      <c r="AL80">
        <f t="shared" si="119"/>
        <v>144.00000000000003</v>
      </c>
      <c r="AM80">
        <f t="shared" si="119"/>
        <v>144.00000000000003</v>
      </c>
      <c r="AN80">
        <f t="shared" si="119"/>
        <v>144.00000000000003</v>
      </c>
      <c r="AO80">
        <f t="shared" si="119"/>
        <v>144.00000000000003</v>
      </c>
      <c r="AP80">
        <f t="shared" si="119"/>
        <v>144.00000000000003</v>
      </c>
      <c r="AQ80">
        <f t="shared" si="119"/>
        <v>144.00000000000003</v>
      </c>
    </row>
    <row r="81" spans="1:43" x14ac:dyDescent="0.2">
      <c r="A81" t="s">
        <v>249</v>
      </c>
      <c r="C81" s="41" t="s">
        <v>266</v>
      </c>
      <c r="G81" t="s">
        <v>250</v>
      </c>
      <c r="O81">
        <f>O82*O79*30</f>
        <v>0</v>
      </c>
      <c r="P81">
        <f>P82*P79*30</f>
        <v>10.8</v>
      </c>
      <c r="Q81">
        <f t="shared" ref="Q81:AQ81" si="120">Q82*Q79*30</f>
        <v>21.6</v>
      </c>
      <c r="R81">
        <f t="shared" si="120"/>
        <v>21.6</v>
      </c>
      <c r="S81">
        <f t="shared" si="120"/>
        <v>32.4</v>
      </c>
      <c r="T81">
        <f t="shared" si="120"/>
        <v>32.4</v>
      </c>
      <c r="U81">
        <f t="shared" si="120"/>
        <v>32.4</v>
      </c>
      <c r="V81">
        <f t="shared" si="120"/>
        <v>43.2</v>
      </c>
      <c r="W81">
        <f t="shared" si="120"/>
        <v>43.2</v>
      </c>
      <c r="X81">
        <f t="shared" si="120"/>
        <v>43.2</v>
      </c>
      <c r="Y81">
        <f t="shared" si="120"/>
        <v>43.2</v>
      </c>
      <c r="Z81">
        <f t="shared" si="120"/>
        <v>43.2</v>
      </c>
      <c r="AA81">
        <f t="shared" si="120"/>
        <v>43.2</v>
      </c>
      <c r="AB81">
        <f t="shared" si="120"/>
        <v>43.2</v>
      </c>
      <c r="AC81">
        <f t="shared" si="120"/>
        <v>43.2</v>
      </c>
      <c r="AD81">
        <f t="shared" si="120"/>
        <v>43.2</v>
      </c>
      <c r="AE81">
        <f t="shared" si="120"/>
        <v>43.2</v>
      </c>
      <c r="AF81">
        <f t="shared" si="120"/>
        <v>43.2</v>
      </c>
      <c r="AG81">
        <f t="shared" si="120"/>
        <v>43.2</v>
      </c>
      <c r="AH81">
        <f t="shared" si="120"/>
        <v>43.2</v>
      </c>
      <c r="AI81">
        <f t="shared" si="120"/>
        <v>43.2</v>
      </c>
      <c r="AJ81">
        <f t="shared" si="120"/>
        <v>43.2</v>
      </c>
      <c r="AK81">
        <f t="shared" si="120"/>
        <v>43.2</v>
      </c>
      <c r="AL81">
        <f t="shared" si="120"/>
        <v>43.2</v>
      </c>
      <c r="AM81">
        <f t="shared" si="120"/>
        <v>43.2</v>
      </c>
      <c r="AN81">
        <f t="shared" si="120"/>
        <v>43.2</v>
      </c>
      <c r="AO81">
        <f t="shared" si="120"/>
        <v>43.2</v>
      </c>
      <c r="AP81">
        <f t="shared" si="120"/>
        <v>43.2</v>
      </c>
      <c r="AQ81">
        <f t="shared" si="120"/>
        <v>43.2</v>
      </c>
    </row>
    <row r="82" spans="1:43" x14ac:dyDescent="0.2">
      <c r="A82" s="45" t="s">
        <v>251</v>
      </c>
      <c r="C82" s="41" t="s">
        <v>266</v>
      </c>
      <c r="G82" t="s">
        <v>248</v>
      </c>
      <c r="O82">
        <v>0.3</v>
      </c>
      <c r="P82">
        <v>0.3</v>
      </c>
      <c r="Q82">
        <v>0.3</v>
      </c>
      <c r="R82">
        <v>0.3</v>
      </c>
      <c r="S82">
        <v>0.3</v>
      </c>
      <c r="T82">
        <v>0.3</v>
      </c>
      <c r="U82">
        <v>0.3</v>
      </c>
      <c r="V82">
        <v>0.3</v>
      </c>
      <c r="W82">
        <v>0.3</v>
      </c>
      <c r="X82">
        <v>0.3</v>
      </c>
      <c r="Y82">
        <v>0.3</v>
      </c>
      <c r="Z82">
        <v>0.3</v>
      </c>
      <c r="AA82">
        <v>0.3</v>
      </c>
      <c r="AB82">
        <v>0.3</v>
      </c>
      <c r="AC82">
        <v>0.3</v>
      </c>
      <c r="AD82">
        <v>0.3</v>
      </c>
      <c r="AE82">
        <v>0.3</v>
      </c>
      <c r="AF82">
        <v>0.3</v>
      </c>
      <c r="AG82">
        <v>0.3</v>
      </c>
      <c r="AH82">
        <v>0.3</v>
      </c>
      <c r="AI82">
        <v>0.3</v>
      </c>
      <c r="AJ82">
        <v>0.3</v>
      </c>
      <c r="AK82">
        <v>0.3</v>
      </c>
      <c r="AL82">
        <v>0.3</v>
      </c>
      <c r="AM82">
        <v>0.3</v>
      </c>
      <c r="AN82">
        <v>0.3</v>
      </c>
      <c r="AO82">
        <v>0.3</v>
      </c>
      <c r="AP82">
        <v>0.3</v>
      </c>
      <c r="AQ82">
        <v>0.3</v>
      </c>
    </row>
    <row r="83" spans="1:43" x14ac:dyDescent="0.2">
      <c r="A83" s="45" t="s">
        <v>212</v>
      </c>
      <c r="C83" s="41" t="s">
        <v>266</v>
      </c>
      <c r="G83" t="s">
        <v>91</v>
      </c>
      <c r="O83" s="15">
        <v>0</v>
      </c>
      <c r="P83" s="15">
        <v>0.05</v>
      </c>
      <c r="Q83" s="15">
        <v>0.1</v>
      </c>
      <c r="R83" s="15">
        <v>0.1</v>
      </c>
      <c r="S83" s="15">
        <v>0.15</v>
      </c>
      <c r="T83" s="15">
        <v>0.15</v>
      </c>
      <c r="U83" s="15">
        <v>0.15</v>
      </c>
      <c r="V83" s="15">
        <v>0.2</v>
      </c>
      <c r="W83" s="15">
        <v>0.2</v>
      </c>
      <c r="X83" s="15">
        <v>0.2</v>
      </c>
      <c r="Y83" s="15">
        <v>0.2</v>
      </c>
      <c r="Z83" s="15">
        <v>0.2</v>
      </c>
      <c r="AA83" s="15">
        <v>0.2</v>
      </c>
      <c r="AB83" s="15">
        <v>0.2</v>
      </c>
      <c r="AC83" s="15">
        <v>0.2</v>
      </c>
      <c r="AD83" s="15">
        <v>0.2</v>
      </c>
      <c r="AE83" s="15">
        <v>0.2</v>
      </c>
      <c r="AF83" s="15">
        <v>0.2</v>
      </c>
      <c r="AG83" s="15">
        <v>0.2</v>
      </c>
      <c r="AH83" s="15">
        <v>0.2</v>
      </c>
      <c r="AI83" s="15">
        <v>0.2</v>
      </c>
      <c r="AJ83" s="15">
        <v>0.2</v>
      </c>
      <c r="AK83" s="15">
        <v>0.2</v>
      </c>
      <c r="AL83" s="15">
        <v>0.2</v>
      </c>
      <c r="AM83" s="15">
        <v>0.2</v>
      </c>
      <c r="AN83" s="15">
        <v>0.2</v>
      </c>
      <c r="AO83" s="15">
        <v>0.2</v>
      </c>
      <c r="AP83" s="15">
        <v>0.2</v>
      </c>
      <c r="AQ83" s="15">
        <v>0.2</v>
      </c>
    </row>
    <row r="85" spans="1:43" s="67" customFormat="1" x14ac:dyDescent="0.2"/>
    <row r="86" spans="1:43" x14ac:dyDescent="0.2">
      <c r="A86" t="s">
        <v>274</v>
      </c>
      <c r="C86" t="s">
        <v>273</v>
      </c>
      <c r="F86">
        <v>15</v>
      </c>
      <c r="G86" t="s">
        <v>279</v>
      </c>
      <c r="O86">
        <v>0</v>
      </c>
      <c r="P86">
        <v>0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1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1</v>
      </c>
      <c r="AN86">
        <v>1</v>
      </c>
      <c r="AO86">
        <v>1</v>
      </c>
      <c r="AP86">
        <v>1</v>
      </c>
      <c r="AQ86">
        <v>1</v>
      </c>
    </row>
    <row r="87" spans="1:43" x14ac:dyDescent="0.2">
      <c r="A87" t="s">
        <v>249</v>
      </c>
      <c r="C87" t="s">
        <v>273</v>
      </c>
      <c r="F87">
        <v>1000</v>
      </c>
      <c r="G87" t="s">
        <v>250</v>
      </c>
      <c r="O87">
        <f>O86*$F87*O88</f>
        <v>0</v>
      </c>
      <c r="P87">
        <f t="shared" ref="P87:AQ87" si="121">P86*$F87*P88</f>
        <v>0</v>
      </c>
      <c r="Q87">
        <f t="shared" si="121"/>
        <v>400</v>
      </c>
      <c r="R87">
        <f t="shared" si="121"/>
        <v>400</v>
      </c>
      <c r="S87">
        <f t="shared" si="121"/>
        <v>400</v>
      </c>
      <c r="T87">
        <f t="shared" si="121"/>
        <v>400</v>
      </c>
      <c r="U87">
        <f t="shared" si="121"/>
        <v>400</v>
      </c>
      <c r="V87">
        <f t="shared" si="121"/>
        <v>400</v>
      </c>
      <c r="W87">
        <f t="shared" si="121"/>
        <v>400</v>
      </c>
      <c r="X87">
        <f t="shared" si="121"/>
        <v>400</v>
      </c>
      <c r="Y87">
        <f t="shared" si="121"/>
        <v>400</v>
      </c>
      <c r="Z87">
        <f t="shared" si="121"/>
        <v>400</v>
      </c>
      <c r="AA87">
        <f t="shared" si="121"/>
        <v>400</v>
      </c>
      <c r="AB87">
        <f t="shared" si="121"/>
        <v>400</v>
      </c>
      <c r="AC87">
        <f t="shared" si="121"/>
        <v>400</v>
      </c>
      <c r="AD87">
        <f t="shared" si="121"/>
        <v>400</v>
      </c>
      <c r="AE87">
        <f t="shared" si="121"/>
        <v>400</v>
      </c>
      <c r="AF87">
        <f t="shared" si="121"/>
        <v>400</v>
      </c>
      <c r="AG87">
        <f t="shared" si="121"/>
        <v>400</v>
      </c>
      <c r="AH87">
        <f t="shared" si="121"/>
        <v>400</v>
      </c>
      <c r="AI87">
        <f t="shared" si="121"/>
        <v>400</v>
      </c>
      <c r="AJ87">
        <f t="shared" si="121"/>
        <v>400</v>
      </c>
      <c r="AK87">
        <f t="shared" si="121"/>
        <v>400</v>
      </c>
      <c r="AL87">
        <f t="shared" si="121"/>
        <v>400</v>
      </c>
      <c r="AM87">
        <f t="shared" si="121"/>
        <v>400</v>
      </c>
      <c r="AN87">
        <f t="shared" si="121"/>
        <v>400</v>
      </c>
      <c r="AO87">
        <f t="shared" si="121"/>
        <v>400</v>
      </c>
      <c r="AP87">
        <f t="shared" si="121"/>
        <v>400</v>
      </c>
      <c r="AQ87">
        <f t="shared" si="121"/>
        <v>400</v>
      </c>
    </row>
    <row r="88" spans="1:43" x14ac:dyDescent="0.2">
      <c r="A88" s="45" t="s">
        <v>275</v>
      </c>
      <c r="O88" s="15">
        <v>0</v>
      </c>
      <c r="P88" s="15">
        <v>0</v>
      </c>
      <c r="Q88" s="15">
        <v>0.4</v>
      </c>
      <c r="R88" s="15">
        <v>0.4</v>
      </c>
      <c r="S88" s="15">
        <v>0.4</v>
      </c>
      <c r="T88" s="15">
        <v>0.4</v>
      </c>
      <c r="U88" s="15">
        <v>0.4</v>
      </c>
      <c r="V88" s="15">
        <v>0.4</v>
      </c>
      <c r="W88" s="15">
        <v>0.4</v>
      </c>
      <c r="X88" s="15">
        <v>0.4</v>
      </c>
      <c r="Y88" s="15">
        <v>0.4</v>
      </c>
      <c r="Z88" s="15">
        <v>0.4</v>
      </c>
      <c r="AA88" s="15">
        <v>0.4</v>
      </c>
      <c r="AB88" s="15">
        <v>0.4</v>
      </c>
      <c r="AC88" s="15">
        <v>0.4</v>
      </c>
      <c r="AD88" s="15">
        <v>0.4</v>
      </c>
      <c r="AE88" s="15">
        <v>0.4</v>
      </c>
      <c r="AF88" s="15">
        <v>0.4</v>
      </c>
      <c r="AG88" s="15">
        <v>0.4</v>
      </c>
      <c r="AH88" s="15">
        <v>0.4</v>
      </c>
      <c r="AI88" s="15">
        <v>0.4</v>
      </c>
      <c r="AJ88" s="15">
        <v>0.4</v>
      </c>
      <c r="AK88" s="15">
        <v>0.4</v>
      </c>
      <c r="AL88" s="15">
        <v>0.4</v>
      </c>
      <c r="AM88" s="15">
        <v>0.4</v>
      </c>
      <c r="AN88" s="15">
        <v>0.4</v>
      </c>
      <c r="AO88" s="15">
        <v>0.4</v>
      </c>
      <c r="AP88" s="15">
        <v>0.4</v>
      </c>
      <c r="AQ88" s="15">
        <v>0.4</v>
      </c>
    </row>
    <row r="89" spans="1:43" s="67" customFormat="1" x14ac:dyDescent="0.2"/>
    <row r="90" spans="1:43" x14ac:dyDescent="0.2">
      <c r="A90" s="41" t="s">
        <v>280</v>
      </c>
      <c r="C90" t="s">
        <v>276</v>
      </c>
      <c r="G90" t="s">
        <v>282</v>
      </c>
      <c r="O90">
        <f>O47*O93</f>
        <v>21.600000000000005</v>
      </c>
      <c r="P90">
        <f t="shared" ref="P90:AQ90" si="122">P47*P93</f>
        <v>27</v>
      </c>
      <c r="Q90">
        <f t="shared" si="122"/>
        <v>27</v>
      </c>
      <c r="R90">
        <f t="shared" si="122"/>
        <v>27</v>
      </c>
      <c r="S90">
        <f t="shared" si="122"/>
        <v>27</v>
      </c>
      <c r="T90">
        <f t="shared" si="122"/>
        <v>27</v>
      </c>
      <c r="U90">
        <f t="shared" si="122"/>
        <v>27</v>
      </c>
      <c r="V90">
        <f t="shared" si="122"/>
        <v>27</v>
      </c>
      <c r="W90">
        <f t="shared" si="122"/>
        <v>27</v>
      </c>
      <c r="X90">
        <f t="shared" si="122"/>
        <v>27</v>
      </c>
      <c r="Y90">
        <f t="shared" si="122"/>
        <v>27</v>
      </c>
      <c r="Z90">
        <f t="shared" si="122"/>
        <v>27</v>
      </c>
      <c r="AA90">
        <f t="shared" si="122"/>
        <v>27</v>
      </c>
      <c r="AB90">
        <f t="shared" si="122"/>
        <v>27</v>
      </c>
      <c r="AC90">
        <f t="shared" si="122"/>
        <v>27</v>
      </c>
      <c r="AD90">
        <f t="shared" si="122"/>
        <v>27</v>
      </c>
      <c r="AE90">
        <f t="shared" si="122"/>
        <v>27</v>
      </c>
      <c r="AF90">
        <f t="shared" si="122"/>
        <v>27</v>
      </c>
      <c r="AG90">
        <f t="shared" si="122"/>
        <v>27</v>
      </c>
      <c r="AH90">
        <f t="shared" si="122"/>
        <v>27</v>
      </c>
      <c r="AI90">
        <f t="shared" si="122"/>
        <v>27</v>
      </c>
      <c r="AJ90">
        <f t="shared" si="122"/>
        <v>27</v>
      </c>
      <c r="AK90">
        <f t="shared" si="122"/>
        <v>27</v>
      </c>
      <c r="AL90">
        <f t="shared" si="122"/>
        <v>27</v>
      </c>
      <c r="AM90">
        <f t="shared" si="122"/>
        <v>27</v>
      </c>
      <c r="AN90">
        <f t="shared" si="122"/>
        <v>27</v>
      </c>
      <c r="AO90">
        <f t="shared" si="122"/>
        <v>27</v>
      </c>
      <c r="AP90">
        <f t="shared" si="122"/>
        <v>27</v>
      </c>
      <c r="AQ90">
        <f t="shared" si="122"/>
        <v>27</v>
      </c>
    </row>
    <row r="91" spans="1:43" x14ac:dyDescent="0.2">
      <c r="A91" s="41" t="s">
        <v>277</v>
      </c>
      <c r="C91" t="s">
        <v>276</v>
      </c>
      <c r="G91" t="s">
        <v>282</v>
      </c>
      <c r="O91">
        <f>(O59+O73+O80)*O93</f>
        <v>32.399999999999991</v>
      </c>
      <c r="P91">
        <f t="shared" ref="P91:AQ91" si="123">(P59+P73+P80)*P93</f>
        <v>54.000000000000007</v>
      </c>
      <c r="Q91">
        <f t="shared" si="123"/>
        <v>64.800000000000011</v>
      </c>
      <c r="R91">
        <f t="shared" si="123"/>
        <v>64.800000000000011</v>
      </c>
      <c r="S91">
        <f t="shared" si="123"/>
        <v>75.600000000000009</v>
      </c>
      <c r="T91">
        <f t="shared" si="123"/>
        <v>75.600000000000009</v>
      </c>
      <c r="U91">
        <f t="shared" si="123"/>
        <v>75.600000000000009</v>
      </c>
      <c r="V91">
        <f t="shared" si="123"/>
        <v>86.40000000000002</v>
      </c>
      <c r="W91">
        <f t="shared" si="123"/>
        <v>86.40000000000002</v>
      </c>
      <c r="X91">
        <f t="shared" si="123"/>
        <v>86.40000000000002</v>
      </c>
      <c r="Y91">
        <f t="shared" si="123"/>
        <v>86.40000000000002</v>
      </c>
      <c r="Z91">
        <f t="shared" si="123"/>
        <v>86.40000000000002</v>
      </c>
      <c r="AA91">
        <f t="shared" si="123"/>
        <v>86.40000000000002</v>
      </c>
      <c r="AB91">
        <f t="shared" si="123"/>
        <v>86.40000000000002</v>
      </c>
      <c r="AC91">
        <f t="shared" si="123"/>
        <v>86.40000000000002</v>
      </c>
      <c r="AD91">
        <f t="shared" si="123"/>
        <v>86.40000000000002</v>
      </c>
      <c r="AE91">
        <f t="shared" si="123"/>
        <v>86.40000000000002</v>
      </c>
      <c r="AF91">
        <f t="shared" si="123"/>
        <v>86.40000000000002</v>
      </c>
      <c r="AG91">
        <f t="shared" si="123"/>
        <v>86.40000000000002</v>
      </c>
      <c r="AH91">
        <f t="shared" si="123"/>
        <v>86.40000000000002</v>
      </c>
      <c r="AI91">
        <f t="shared" si="123"/>
        <v>86.40000000000002</v>
      </c>
      <c r="AJ91">
        <f t="shared" si="123"/>
        <v>86.40000000000002</v>
      </c>
      <c r="AK91">
        <f t="shared" si="123"/>
        <v>86.40000000000002</v>
      </c>
      <c r="AL91">
        <f t="shared" si="123"/>
        <v>86.40000000000002</v>
      </c>
      <c r="AM91">
        <f t="shared" si="123"/>
        <v>86.40000000000002</v>
      </c>
      <c r="AN91">
        <f t="shared" si="123"/>
        <v>86.40000000000002</v>
      </c>
      <c r="AO91">
        <f t="shared" si="123"/>
        <v>86.40000000000002</v>
      </c>
      <c r="AP91">
        <f t="shared" si="123"/>
        <v>86.40000000000002</v>
      </c>
      <c r="AQ91">
        <f t="shared" si="123"/>
        <v>86.40000000000002</v>
      </c>
    </row>
    <row r="92" spans="1:43" x14ac:dyDescent="0.2">
      <c r="A92" s="41" t="s">
        <v>278</v>
      </c>
      <c r="C92" t="s">
        <v>276</v>
      </c>
      <c r="G92" s="73" t="s">
        <v>282</v>
      </c>
      <c r="O92">
        <f>(O59+O73+O80)*O94</f>
        <v>10.799999999999999</v>
      </c>
      <c r="P92">
        <f t="shared" ref="P92:AQ92" si="124">(P59+P73+P80)*P94</f>
        <v>18.000000000000004</v>
      </c>
      <c r="Q92">
        <f t="shared" si="124"/>
        <v>21.600000000000005</v>
      </c>
      <c r="R92">
        <f t="shared" si="124"/>
        <v>21.600000000000005</v>
      </c>
      <c r="S92">
        <f t="shared" si="124"/>
        <v>25.200000000000003</v>
      </c>
      <c r="T92">
        <f t="shared" si="124"/>
        <v>25.200000000000003</v>
      </c>
      <c r="U92">
        <f t="shared" si="124"/>
        <v>25.200000000000003</v>
      </c>
      <c r="V92">
        <f t="shared" si="124"/>
        <v>28.800000000000008</v>
      </c>
      <c r="W92">
        <f t="shared" si="124"/>
        <v>28.800000000000008</v>
      </c>
      <c r="X92">
        <f t="shared" si="124"/>
        <v>28.800000000000008</v>
      </c>
      <c r="Y92">
        <f t="shared" si="124"/>
        <v>28.800000000000008</v>
      </c>
      <c r="Z92">
        <f t="shared" si="124"/>
        <v>28.800000000000008</v>
      </c>
      <c r="AA92">
        <f t="shared" si="124"/>
        <v>28.800000000000008</v>
      </c>
      <c r="AB92">
        <f t="shared" si="124"/>
        <v>28.800000000000008</v>
      </c>
      <c r="AC92">
        <f t="shared" si="124"/>
        <v>28.800000000000008</v>
      </c>
      <c r="AD92">
        <f t="shared" si="124"/>
        <v>28.800000000000008</v>
      </c>
      <c r="AE92">
        <f t="shared" si="124"/>
        <v>28.800000000000008</v>
      </c>
      <c r="AF92">
        <f t="shared" si="124"/>
        <v>28.800000000000008</v>
      </c>
      <c r="AG92">
        <f t="shared" si="124"/>
        <v>28.800000000000008</v>
      </c>
      <c r="AH92">
        <f t="shared" si="124"/>
        <v>28.800000000000008</v>
      </c>
      <c r="AI92">
        <f t="shared" si="124"/>
        <v>28.800000000000008</v>
      </c>
      <c r="AJ92">
        <f t="shared" si="124"/>
        <v>28.800000000000008</v>
      </c>
      <c r="AK92">
        <f t="shared" si="124"/>
        <v>28.800000000000008</v>
      </c>
      <c r="AL92">
        <f t="shared" si="124"/>
        <v>28.800000000000008</v>
      </c>
      <c r="AM92">
        <f t="shared" si="124"/>
        <v>28.800000000000008</v>
      </c>
      <c r="AN92">
        <f t="shared" si="124"/>
        <v>28.800000000000008</v>
      </c>
      <c r="AO92">
        <f t="shared" si="124"/>
        <v>28.800000000000008</v>
      </c>
      <c r="AP92">
        <f t="shared" si="124"/>
        <v>28.800000000000008</v>
      </c>
      <c r="AQ92">
        <f t="shared" si="124"/>
        <v>28.800000000000008</v>
      </c>
    </row>
    <row r="93" spans="1:43" x14ac:dyDescent="0.2">
      <c r="A93" s="75" t="s">
        <v>283</v>
      </c>
      <c r="O93" s="15">
        <v>0.15</v>
      </c>
      <c r="P93" s="15">
        <v>0.15</v>
      </c>
      <c r="Q93" s="15">
        <v>0.15</v>
      </c>
      <c r="R93" s="15">
        <v>0.15</v>
      </c>
      <c r="S93" s="15">
        <v>0.15</v>
      </c>
      <c r="T93" s="15">
        <v>0.15</v>
      </c>
      <c r="U93" s="15">
        <v>0.15</v>
      </c>
      <c r="V93" s="15">
        <v>0.15</v>
      </c>
      <c r="W93" s="15">
        <v>0.15</v>
      </c>
      <c r="X93" s="15">
        <v>0.15</v>
      </c>
      <c r="Y93" s="15">
        <v>0.15</v>
      </c>
      <c r="Z93" s="15">
        <v>0.15</v>
      </c>
      <c r="AA93" s="15">
        <v>0.15</v>
      </c>
      <c r="AB93" s="15">
        <v>0.15</v>
      </c>
      <c r="AC93" s="15">
        <v>0.15</v>
      </c>
      <c r="AD93" s="15">
        <v>0.15</v>
      </c>
      <c r="AE93" s="15">
        <v>0.15</v>
      </c>
      <c r="AF93" s="15">
        <v>0.15</v>
      </c>
      <c r="AG93" s="15">
        <v>0.15</v>
      </c>
      <c r="AH93" s="15">
        <v>0.15</v>
      </c>
      <c r="AI93" s="15">
        <v>0.15</v>
      </c>
      <c r="AJ93" s="15">
        <v>0.15</v>
      </c>
      <c r="AK93" s="15">
        <v>0.15</v>
      </c>
      <c r="AL93" s="15">
        <v>0.15</v>
      </c>
      <c r="AM93" s="15">
        <v>0.15</v>
      </c>
      <c r="AN93" s="15">
        <v>0.15</v>
      </c>
      <c r="AO93" s="15">
        <v>0.15</v>
      </c>
      <c r="AP93" s="15">
        <v>0.15</v>
      </c>
      <c r="AQ93" s="15">
        <v>0.15</v>
      </c>
    </row>
    <row r="94" spans="1:43" x14ac:dyDescent="0.2">
      <c r="A94" s="75" t="s">
        <v>284</v>
      </c>
      <c r="O94" s="15">
        <v>0.05</v>
      </c>
      <c r="P94" s="15">
        <v>0.05</v>
      </c>
      <c r="Q94" s="15">
        <v>0.05</v>
      </c>
      <c r="R94" s="15">
        <v>0.05</v>
      </c>
      <c r="S94" s="15">
        <v>0.05</v>
      </c>
      <c r="T94" s="15">
        <v>0.05</v>
      </c>
      <c r="U94" s="15">
        <v>0.05</v>
      </c>
      <c r="V94" s="15">
        <v>0.05</v>
      </c>
      <c r="W94" s="15">
        <v>0.05</v>
      </c>
      <c r="X94" s="15">
        <v>0.05</v>
      </c>
      <c r="Y94" s="15">
        <v>0.05</v>
      </c>
      <c r="Z94" s="15">
        <v>0.05</v>
      </c>
      <c r="AA94" s="15">
        <v>0.05</v>
      </c>
      <c r="AB94" s="15">
        <v>0.05</v>
      </c>
      <c r="AC94" s="15">
        <v>0.05</v>
      </c>
      <c r="AD94" s="15">
        <v>0.05</v>
      </c>
      <c r="AE94" s="15">
        <v>0.05</v>
      </c>
      <c r="AF94" s="15">
        <v>0.05</v>
      </c>
      <c r="AG94" s="15">
        <v>0.05</v>
      </c>
      <c r="AH94" s="15">
        <v>0.05</v>
      </c>
      <c r="AI94" s="15">
        <v>0.05</v>
      </c>
      <c r="AJ94" s="15">
        <v>0.05</v>
      </c>
      <c r="AK94" s="15">
        <v>0.05</v>
      </c>
      <c r="AL94" s="15">
        <v>0.05</v>
      </c>
      <c r="AM94" s="15">
        <v>0.05</v>
      </c>
      <c r="AN94" s="15">
        <v>0.05</v>
      </c>
      <c r="AO94" s="15">
        <v>0.05</v>
      </c>
      <c r="AP94" s="15">
        <v>0.05</v>
      </c>
      <c r="AQ94" s="15">
        <v>0.05</v>
      </c>
    </row>
    <row r="95" spans="1:43" s="67" customFormat="1" x14ac:dyDescent="0.2"/>
    <row r="96" spans="1:43" x14ac:dyDescent="0.2">
      <c r="A96" s="41" t="s">
        <v>285</v>
      </c>
      <c r="G96" t="s">
        <v>250</v>
      </c>
      <c r="O96">
        <f>O48+O55+O60+O67+O74+O81+O87</f>
        <v>496.8</v>
      </c>
      <c r="P96">
        <f t="shared" ref="P96:AQ96" si="125">P48+P55+P60+P67+P74+P81+P87</f>
        <v>824.4</v>
      </c>
      <c r="Q96">
        <f t="shared" si="125"/>
        <v>1246</v>
      </c>
      <c r="R96">
        <f t="shared" si="125"/>
        <v>1246</v>
      </c>
      <c r="S96">
        <f t="shared" si="125"/>
        <v>1267.5999999999999</v>
      </c>
      <c r="T96">
        <f t="shared" si="125"/>
        <v>1273.5999999999999</v>
      </c>
      <c r="U96">
        <f t="shared" si="125"/>
        <v>1267.5999999999999</v>
      </c>
      <c r="V96">
        <f t="shared" si="125"/>
        <v>1289.2000000000003</v>
      </c>
      <c r="W96">
        <f t="shared" si="125"/>
        <v>1289.2000000000003</v>
      </c>
      <c r="X96">
        <f t="shared" si="125"/>
        <v>1289.2000000000003</v>
      </c>
      <c r="Y96">
        <f t="shared" si="125"/>
        <v>1289.2000000000003</v>
      </c>
      <c r="Z96">
        <f t="shared" si="125"/>
        <v>1289.2000000000003</v>
      </c>
      <c r="AA96">
        <f t="shared" si="125"/>
        <v>1289.2000000000003</v>
      </c>
      <c r="AB96">
        <f t="shared" si="125"/>
        <v>1289.2000000000003</v>
      </c>
      <c r="AC96">
        <f t="shared" si="125"/>
        <v>1289.2000000000003</v>
      </c>
      <c r="AD96">
        <f t="shared" si="125"/>
        <v>1289.2000000000003</v>
      </c>
      <c r="AE96">
        <f t="shared" si="125"/>
        <v>1289.2000000000003</v>
      </c>
      <c r="AF96">
        <f t="shared" si="125"/>
        <v>1289.2000000000003</v>
      </c>
      <c r="AG96">
        <f t="shared" si="125"/>
        <v>1289.2000000000003</v>
      </c>
      <c r="AH96">
        <f t="shared" si="125"/>
        <v>1289.2000000000003</v>
      </c>
      <c r="AI96">
        <f t="shared" si="125"/>
        <v>1289.2000000000003</v>
      </c>
      <c r="AJ96">
        <f t="shared" si="125"/>
        <v>1289.2000000000003</v>
      </c>
      <c r="AK96">
        <f t="shared" si="125"/>
        <v>1289.2000000000003</v>
      </c>
      <c r="AL96">
        <f t="shared" si="125"/>
        <v>1289.2000000000003</v>
      </c>
      <c r="AM96">
        <f t="shared" si="125"/>
        <v>1289.2000000000003</v>
      </c>
      <c r="AN96">
        <f t="shared" si="125"/>
        <v>1289.2000000000003</v>
      </c>
      <c r="AO96">
        <f t="shared" si="125"/>
        <v>1289.2000000000003</v>
      </c>
      <c r="AP96">
        <f t="shared" si="125"/>
        <v>1289.2000000000003</v>
      </c>
      <c r="AQ96">
        <f t="shared" si="125"/>
        <v>1289.2000000000003</v>
      </c>
    </row>
  </sheetData>
  <mergeCells count="3">
    <mergeCell ref="A1:G4"/>
    <mergeCell ref="A39:G42"/>
    <mergeCell ref="A44:B4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78"/>
  <sheetViews>
    <sheetView tabSelected="1" zoomScale="75" zoomScaleNormal="75" zoomScalePageLayoutView="75" workbookViewId="0">
      <selection activeCell="D28" sqref="D28"/>
    </sheetView>
  </sheetViews>
  <sheetFormatPr baseColWidth="10" defaultRowHeight="16" outlineLevelCol="1" x14ac:dyDescent="0.2"/>
  <cols>
    <col min="1" max="1" width="42.33203125" customWidth="1"/>
    <col min="2" max="2" width="25.5" customWidth="1"/>
    <col min="3" max="3" width="29.6640625" customWidth="1"/>
    <col min="4" max="4" width="20" customWidth="1"/>
    <col min="5" max="5" width="12.1640625" customWidth="1" outlineLevel="1"/>
    <col min="6" max="8" width="11.1640625" customWidth="1" outlineLevel="1"/>
    <col min="9" max="40" width="15.1640625" customWidth="1"/>
  </cols>
  <sheetData>
    <row r="1" spans="1:40" x14ac:dyDescent="0.2">
      <c r="E1" s="16">
        <v>2019</v>
      </c>
      <c r="F1" s="16">
        <v>2019</v>
      </c>
      <c r="G1" s="16">
        <v>2019</v>
      </c>
      <c r="H1" s="16">
        <v>2019</v>
      </c>
      <c r="I1" s="16">
        <v>2019</v>
      </c>
      <c r="J1" s="16">
        <v>2019</v>
      </c>
      <c r="K1" s="16">
        <v>2019</v>
      </c>
      <c r="L1" s="16">
        <v>2019</v>
      </c>
      <c r="M1" s="16">
        <v>2019</v>
      </c>
      <c r="N1" s="16">
        <v>2019</v>
      </c>
      <c r="O1" s="16">
        <v>2019</v>
      </c>
      <c r="P1" s="16">
        <v>2019</v>
      </c>
      <c r="Q1" s="16">
        <v>2020</v>
      </c>
      <c r="R1" s="16">
        <v>2020</v>
      </c>
      <c r="S1" s="16">
        <v>2020</v>
      </c>
      <c r="T1" s="16">
        <v>2020</v>
      </c>
      <c r="U1" s="16">
        <v>2020</v>
      </c>
      <c r="V1" s="16">
        <v>2020</v>
      </c>
      <c r="W1" s="16">
        <v>2020</v>
      </c>
      <c r="X1" s="16">
        <v>2020</v>
      </c>
      <c r="Y1" s="16">
        <v>2020</v>
      </c>
      <c r="Z1" s="16">
        <v>2020</v>
      </c>
      <c r="AA1" s="16">
        <v>2020</v>
      </c>
      <c r="AB1" s="16">
        <v>2020</v>
      </c>
      <c r="AC1" s="16">
        <v>2021</v>
      </c>
      <c r="AD1" s="16">
        <v>2021</v>
      </c>
      <c r="AE1" s="16">
        <v>2021</v>
      </c>
      <c r="AF1" s="16">
        <v>2021</v>
      </c>
      <c r="AG1" s="16">
        <v>2021</v>
      </c>
      <c r="AH1" s="16">
        <v>2021</v>
      </c>
      <c r="AI1" s="16">
        <v>2021</v>
      </c>
      <c r="AJ1" s="16">
        <v>2021</v>
      </c>
      <c r="AK1" s="16">
        <v>2021</v>
      </c>
      <c r="AL1" s="16">
        <v>2021</v>
      </c>
      <c r="AM1" s="16">
        <v>2021</v>
      </c>
      <c r="AN1" s="16">
        <v>2021</v>
      </c>
    </row>
    <row r="2" spans="1:40" x14ac:dyDescent="0.2"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</v>
      </c>
      <c r="R2" s="1">
        <v>2</v>
      </c>
      <c r="S2" s="1">
        <v>3</v>
      </c>
      <c r="T2" s="1">
        <v>4</v>
      </c>
      <c r="U2" s="1">
        <v>5</v>
      </c>
      <c r="V2" s="1">
        <v>6</v>
      </c>
      <c r="W2" s="1">
        <v>7</v>
      </c>
      <c r="X2" s="1">
        <v>8</v>
      </c>
      <c r="Y2" s="1">
        <v>9</v>
      </c>
      <c r="Z2" s="1">
        <v>10</v>
      </c>
      <c r="AA2" s="1">
        <v>11</v>
      </c>
      <c r="AB2" s="1">
        <v>12</v>
      </c>
      <c r="AC2" s="1">
        <v>1</v>
      </c>
      <c r="AD2" s="1">
        <v>2</v>
      </c>
      <c r="AE2" s="1">
        <v>3</v>
      </c>
      <c r="AF2" s="1">
        <v>4</v>
      </c>
      <c r="AG2" s="1">
        <v>5</v>
      </c>
      <c r="AH2" s="1">
        <v>6</v>
      </c>
      <c r="AI2" s="1">
        <v>7</v>
      </c>
      <c r="AJ2" s="1">
        <v>8</v>
      </c>
      <c r="AK2" s="1">
        <v>9</v>
      </c>
      <c r="AL2" s="1">
        <v>10</v>
      </c>
      <c r="AM2" s="1">
        <v>11</v>
      </c>
      <c r="AN2" s="1">
        <v>12</v>
      </c>
    </row>
    <row r="3" spans="1:40" x14ac:dyDescent="0.2"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0</v>
      </c>
      <c r="R3" s="1" t="s">
        <v>1</v>
      </c>
      <c r="S3" s="1" t="s">
        <v>2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" t="s">
        <v>10</v>
      </c>
      <c r="AB3" s="1" t="s">
        <v>11</v>
      </c>
      <c r="AC3" s="1" t="s">
        <v>0</v>
      </c>
      <c r="AD3" s="1" t="s">
        <v>1</v>
      </c>
      <c r="AE3" s="1" t="s">
        <v>2</v>
      </c>
      <c r="AF3" s="1" t="s">
        <v>3</v>
      </c>
      <c r="AG3" s="1" t="s">
        <v>4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9</v>
      </c>
      <c r="AM3" s="1" t="s">
        <v>10</v>
      </c>
      <c r="AN3" s="1" t="s">
        <v>11</v>
      </c>
    </row>
    <row r="4" spans="1:40" x14ac:dyDescent="0.2">
      <c r="E4" s="1" t="s">
        <v>12</v>
      </c>
      <c r="F4" s="1" t="s">
        <v>12</v>
      </c>
      <c r="G4" s="1" t="s">
        <v>12</v>
      </c>
      <c r="H4" s="1" t="s">
        <v>13</v>
      </c>
      <c r="I4" s="1" t="s">
        <v>13</v>
      </c>
      <c r="J4" s="1" t="s">
        <v>13</v>
      </c>
      <c r="K4" s="1" t="s">
        <v>14</v>
      </c>
      <c r="L4" s="1" t="s">
        <v>14</v>
      </c>
      <c r="M4" s="1" t="s">
        <v>14</v>
      </c>
      <c r="N4" s="1" t="s">
        <v>15</v>
      </c>
      <c r="O4" s="1" t="s">
        <v>15</v>
      </c>
      <c r="P4" s="1" t="s">
        <v>15</v>
      </c>
      <c r="Q4" s="1" t="s">
        <v>12</v>
      </c>
      <c r="R4" s="1" t="s">
        <v>12</v>
      </c>
      <c r="S4" s="1" t="s">
        <v>12</v>
      </c>
      <c r="T4" s="1" t="s">
        <v>13</v>
      </c>
      <c r="U4" s="1" t="s">
        <v>13</v>
      </c>
      <c r="V4" s="1" t="s">
        <v>13</v>
      </c>
      <c r="W4" s="1" t="s">
        <v>14</v>
      </c>
      <c r="X4" s="1" t="s">
        <v>14</v>
      </c>
      <c r="Y4" s="1" t="s">
        <v>14</v>
      </c>
      <c r="Z4" s="1" t="s">
        <v>15</v>
      </c>
      <c r="AA4" s="1" t="s">
        <v>15</v>
      </c>
      <c r="AB4" s="1" t="s">
        <v>15</v>
      </c>
      <c r="AC4" s="1" t="s">
        <v>12</v>
      </c>
      <c r="AD4" s="1" t="s">
        <v>12</v>
      </c>
      <c r="AE4" s="1" t="s">
        <v>12</v>
      </c>
      <c r="AF4" s="1" t="s">
        <v>13</v>
      </c>
      <c r="AG4" s="1" t="s">
        <v>13</v>
      </c>
      <c r="AH4" s="1" t="s">
        <v>13</v>
      </c>
      <c r="AI4" s="1" t="s">
        <v>14</v>
      </c>
      <c r="AJ4" s="1" t="s">
        <v>14</v>
      </c>
      <c r="AK4" s="1" t="s">
        <v>14</v>
      </c>
      <c r="AL4" s="1" t="s">
        <v>15</v>
      </c>
      <c r="AM4" s="1" t="s">
        <v>15</v>
      </c>
      <c r="AN4" s="1" t="s">
        <v>15</v>
      </c>
    </row>
    <row r="5" spans="1:40" ht="17" thickBot="1" x14ac:dyDescent="0.25">
      <c r="A5" s="2" t="s">
        <v>16</v>
      </c>
      <c r="B5" s="2" t="s">
        <v>17</v>
      </c>
      <c r="C5" s="2" t="s">
        <v>18</v>
      </c>
      <c r="D5" s="3" t="s">
        <v>19</v>
      </c>
      <c r="E5" s="4" t="str">
        <f t="shared" ref="E5:AB5" si="0">E1&amp;"-"&amp;E4</f>
        <v>2019-Q1</v>
      </c>
      <c r="F5" s="4" t="str">
        <f t="shared" si="0"/>
        <v>2019-Q1</v>
      </c>
      <c r="G5" s="4" t="str">
        <f t="shared" si="0"/>
        <v>2019-Q1</v>
      </c>
      <c r="H5" s="4" t="str">
        <f t="shared" si="0"/>
        <v>2019-Q2</v>
      </c>
      <c r="I5" s="4" t="str">
        <f t="shared" si="0"/>
        <v>2019-Q2</v>
      </c>
      <c r="J5" s="4" t="str">
        <f t="shared" si="0"/>
        <v>2019-Q2</v>
      </c>
      <c r="K5" s="4" t="str">
        <f t="shared" si="0"/>
        <v>2019-Q3</v>
      </c>
      <c r="L5" s="4" t="str">
        <f t="shared" si="0"/>
        <v>2019-Q3</v>
      </c>
      <c r="M5" s="4" t="str">
        <f t="shared" si="0"/>
        <v>2019-Q3</v>
      </c>
      <c r="N5" s="4" t="str">
        <f t="shared" si="0"/>
        <v>2019-Q4</v>
      </c>
      <c r="O5" s="4" t="str">
        <f t="shared" si="0"/>
        <v>2019-Q4</v>
      </c>
      <c r="P5" s="4" t="str">
        <f t="shared" si="0"/>
        <v>2019-Q4</v>
      </c>
      <c r="Q5" s="4" t="str">
        <f t="shared" si="0"/>
        <v>2020-Q1</v>
      </c>
      <c r="R5" s="4" t="str">
        <f t="shared" si="0"/>
        <v>2020-Q1</v>
      </c>
      <c r="S5" s="4" t="str">
        <f t="shared" si="0"/>
        <v>2020-Q1</v>
      </c>
      <c r="T5" s="4" t="str">
        <f t="shared" si="0"/>
        <v>2020-Q2</v>
      </c>
      <c r="U5" s="4" t="str">
        <f t="shared" si="0"/>
        <v>2020-Q2</v>
      </c>
      <c r="V5" s="4" t="str">
        <f t="shared" si="0"/>
        <v>2020-Q2</v>
      </c>
      <c r="W5" s="4" t="str">
        <f t="shared" si="0"/>
        <v>2020-Q3</v>
      </c>
      <c r="X5" s="4" t="str">
        <f t="shared" si="0"/>
        <v>2020-Q3</v>
      </c>
      <c r="Y5" s="4" t="str">
        <f t="shared" si="0"/>
        <v>2020-Q3</v>
      </c>
      <c r="Z5" s="4" t="str">
        <f t="shared" si="0"/>
        <v>2020-Q4</v>
      </c>
      <c r="AA5" s="4" t="str">
        <f t="shared" si="0"/>
        <v>2020-Q4</v>
      </c>
      <c r="AB5" s="4" t="str">
        <f t="shared" si="0"/>
        <v>2020-Q4</v>
      </c>
      <c r="AC5" s="4" t="str">
        <f t="shared" ref="AC5:AN5" si="1">AC1&amp;"-"&amp;AC4</f>
        <v>2021-Q1</v>
      </c>
      <c r="AD5" s="4" t="str">
        <f t="shared" si="1"/>
        <v>2021-Q1</v>
      </c>
      <c r="AE5" s="4" t="str">
        <f t="shared" si="1"/>
        <v>2021-Q1</v>
      </c>
      <c r="AF5" s="4" t="str">
        <f t="shared" si="1"/>
        <v>2021-Q2</v>
      </c>
      <c r="AG5" s="4" t="str">
        <f t="shared" si="1"/>
        <v>2021-Q2</v>
      </c>
      <c r="AH5" s="4" t="str">
        <f t="shared" si="1"/>
        <v>2021-Q2</v>
      </c>
      <c r="AI5" s="4" t="str">
        <f t="shared" si="1"/>
        <v>2021-Q3</v>
      </c>
      <c r="AJ5" s="4" t="str">
        <f t="shared" si="1"/>
        <v>2021-Q3</v>
      </c>
      <c r="AK5" s="4" t="str">
        <f t="shared" si="1"/>
        <v>2021-Q3</v>
      </c>
      <c r="AL5" s="4" t="str">
        <f t="shared" si="1"/>
        <v>2021-Q4</v>
      </c>
      <c r="AM5" s="4" t="str">
        <f t="shared" si="1"/>
        <v>2021-Q4</v>
      </c>
      <c r="AN5" s="4" t="str">
        <f t="shared" si="1"/>
        <v>2021-Q4</v>
      </c>
    </row>
    <row r="6" spans="1:40" ht="17" thickBot="1" x14ac:dyDescent="0.25">
      <c r="A6" s="5" t="s">
        <v>20</v>
      </c>
      <c r="B6" s="6" t="s">
        <v>21</v>
      </c>
      <c r="C6" s="6"/>
      <c r="D6" s="6"/>
      <c r="E6" s="7">
        <f t="shared" ref="E6:AB6" si="2">SUM(E7:E16)</f>
        <v>0</v>
      </c>
      <c r="F6" s="7">
        <f t="shared" si="2"/>
        <v>0</v>
      </c>
      <c r="G6" s="7">
        <f t="shared" si="2"/>
        <v>0</v>
      </c>
      <c r="H6" s="7">
        <f t="shared" si="2"/>
        <v>0</v>
      </c>
      <c r="I6" s="7">
        <f t="shared" si="2"/>
        <v>0</v>
      </c>
      <c r="J6" s="7">
        <f t="shared" si="2"/>
        <v>0</v>
      </c>
      <c r="K6" s="7">
        <f t="shared" si="2"/>
        <v>0</v>
      </c>
      <c r="L6" s="7">
        <f>SUM(L7:L16)</f>
        <v>3948200</v>
      </c>
      <c r="M6" s="7">
        <f t="shared" si="2"/>
        <v>4546700</v>
      </c>
      <c r="N6" s="7">
        <f t="shared" si="2"/>
        <v>5742100</v>
      </c>
      <c r="O6" s="7">
        <f t="shared" si="2"/>
        <v>5742100</v>
      </c>
      <c r="P6" s="7">
        <f t="shared" si="2"/>
        <v>5837500</v>
      </c>
      <c r="Q6" s="7">
        <f t="shared" si="2"/>
        <v>5857000</v>
      </c>
      <c r="R6" s="7">
        <f t="shared" si="2"/>
        <v>5837500</v>
      </c>
      <c r="S6" s="7">
        <f t="shared" si="2"/>
        <v>5932900</v>
      </c>
      <c r="T6" s="7">
        <f t="shared" si="2"/>
        <v>5932900</v>
      </c>
      <c r="U6" s="7">
        <f t="shared" si="2"/>
        <v>5932900</v>
      </c>
      <c r="V6" s="7">
        <f t="shared" si="2"/>
        <v>5932900</v>
      </c>
      <c r="W6" s="7">
        <f t="shared" si="2"/>
        <v>5932900</v>
      </c>
      <c r="X6" s="7">
        <f t="shared" si="2"/>
        <v>5932900</v>
      </c>
      <c r="Y6" s="7">
        <f t="shared" si="2"/>
        <v>5932900</v>
      </c>
      <c r="Z6" s="7">
        <f t="shared" si="2"/>
        <v>5932900</v>
      </c>
      <c r="AA6" s="7">
        <f t="shared" si="2"/>
        <v>5932900</v>
      </c>
      <c r="AB6" s="7">
        <f t="shared" si="2"/>
        <v>5932900</v>
      </c>
      <c r="AC6" s="7">
        <f t="shared" ref="AC6:AN6" si="3">SUM(AC7:AC16)</f>
        <v>5932900</v>
      </c>
      <c r="AD6" s="7">
        <f t="shared" si="3"/>
        <v>5932900</v>
      </c>
      <c r="AE6" s="7">
        <f t="shared" si="3"/>
        <v>5932900</v>
      </c>
      <c r="AF6" s="7">
        <f t="shared" si="3"/>
        <v>5932900</v>
      </c>
      <c r="AG6" s="7">
        <f t="shared" si="3"/>
        <v>5932900</v>
      </c>
      <c r="AH6" s="7">
        <f t="shared" si="3"/>
        <v>5932900</v>
      </c>
      <c r="AI6" s="7">
        <f t="shared" si="3"/>
        <v>5932900</v>
      </c>
      <c r="AJ6" s="7">
        <f t="shared" si="3"/>
        <v>5932900</v>
      </c>
      <c r="AK6" s="7">
        <f t="shared" si="3"/>
        <v>5932900</v>
      </c>
      <c r="AL6" s="7">
        <f t="shared" si="3"/>
        <v>5932900</v>
      </c>
      <c r="AM6" s="7">
        <f t="shared" si="3"/>
        <v>5932900</v>
      </c>
      <c r="AN6" s="7">
        <f t="shared" si="3"/>
        <v>5932900</v>
      </c>
    </row>
    <row r="7" spans="1:40" x14ac:dyDescent="0.2">
      <c r="A7" s="9" t="s">
        <v>244</v>
      </c>
      <c r="B7" s="9"/>
      <c r="C7" s="9"/>
      <c r="D7" s="9"/>
      <c r="E7" s="10"/>
      <c r="F7" s="10"/>
      <c r="G7" s="10"/>
      <c r="H7" s="10"/>
      <c r="I7" s="10"/>
      <c r="J7" s="10"/>
      <c r="K7" s="10"/>
      <c r="L7" s="10">
        <f>'Доходы и вовлекаемость'!O8</f>
        <v>1123200.0000000002</v>
      </c>
      <c r="M7" s="10">
        <f>'Доходы и вовлекаемость'!P8</f>
        <v>1404000</v>
      </c>
      <c r="N7" s="10">
        <f>'Доходы и вовлекаемость'!Q8</f>
        <v>1404000</v>
      </c>
      <c r="O7" s="10">
        <f>'Доходы и вовлекаемость'!R8</f>
        <v>1404000</v>
      </c>
      <c r="P7" s="10">
        <f>'Доходы и вовлекаемость'!S8</f>
        <v>1404000</v>
      </c>
      <c r="Q7" s="10">
        <f>'Доходы и вовлекаемость'!T8</f>
        <v>1404000</v>
      </c>
      <c r="R7" s="10">
        <f>'Доходы и вовлекаемость'!U8</f>
        <v>1404000</v>
      </c>
      <c r="S7" s="10">
        <f>'Доходы и вовлекаемость'!V8</f>
        <v>1404000</v>
      </c>
      <c r="T7" s="10">
        <f>'Доходы и вовлекаемость'!W8</f>
        <v>1404000</v>
      </c>
      <c r="U7" s="10">
        <f>'Доходы и вовлекаемость'!X8</f>
        <v>1404000</v>
      </c>
      <c r="V7" s="10">
        <f>'Доходы и вовлекаемость'!Y8</f>
        <v>1404000</v>
      </c>
      <c r="W7" s="10">
        <f>'Доходы и вовлекаемость'!Z8</f>
        <v>1404000</v>
      </c>
      <c r="X7" s="10">
        <f>'Доходы и вовлекаемость'!AA8</f>
        <v>1404000</v>
      </c>
      <c r="Y7" s="10">
        <f>'Доходы и вовлекаемость'!AB8</f>
        <v>1404000</v>
      </c>
      <c r="Z7" s="10">
        <f>'Доходы и вовлекаемость'!AC8</f>
        <v>1404000</v>
      </c>
      <c r="AA7" s="10">
        <f>'Доходы и вовлекаемость'!AD8</f>
        <v>1404000</v>
      </c>
      <c r="AB7" s="10">
        <f>'Доходы и вовлекаемость'!AE8</f>
        <v>1404000</v>
      </c>
      <c r="AC7" s="10">
        <f>'Доходы и вовлекаемость'!AF8</f>
        <v>1404000</v>
      </c>
      <c r="AD7" s="10">
        <f>'Доходы и вовлекаемость'!AG8</f>
        <v>1404000</v>
      </c>
      <c r="AE7" s="10">
        <f>'Доходы и вовлекаемость'!AH8</f>
        <v>1404000</v>
      </c>
      <c r="AF7" s="10">
        <f>'Доходы и вовлекаемость'!AI8</f>
        <v>1404000</v>
      </c>
      <c r="AG7" s="10">
        <f>'Доходы и вовлекаемость'!AJ8</f>
        <v>1404000</v>
      </c>
      <c r="AH7" s="10">
        <f>'Доходы и вовлекаемость'!AK8</f>
        <v>1404000</v>
      </c>
      <c r="AI7" s="10">
        <f>'Доходы и вовлекаемость'!AL8</f>
        <v>1404000</v>
      </c>
      <c r="AJ7" s="10">
        <f>'Доходы и вовлекаемость'!AM8</f>
        <v>1404000</v>
      </c>
      <c r="AK7" s="10">
        <f>'Доходы и вовлекаемость'!AN8</f>
        <v>1404000</v>
      </c>
      <c r="AL7" s="10">
        <f>'Доходы и вовлекаемость'!AO8</f>
        <v>1404000</v>
      </c>
      <c r="AM7" s="10">
        <f>'Доходы и вовлекаемость'!AP8</f>
        <v>1404000</v>
      </c>
      <c r="AN7" s="10">
        <f>'Доходы и вовлекаемость'!AQ8</f>
        <v>1404000</v>
      </c>
    </row>
    <row r="8" spans="1:40" x14ac:dyDescent="0.2">
      <c r="A8" s="9" t="s">
        <v>245</v>
      </c>
      <c r="B8" s="9"/>
      <c r="C8" s="9"/>
      <c r="D8" s="9"/>
      <c r="E8" s="9"/>
      <c r="F8" s="9"/>
      <c r="G8" s="9"/>
      <c r="H8" s="9"/>
      <c r="I8" s="9"/>
      <c r="J8" s="9"/>
      <c r="K8" s="9"/>
      <c r="L8" s="10">
        <f>'Доходы и вовлекаемость'!O12</f>
        <v>1649000</v>
      </c>
      <c r="M8" s="10">
        <f>'Доходы и вовлекаемость'!P12</f>
        <v>1649000</v>
      </c>
      <c r="N8" s="10">
        <f>'Доходы и вовлекаемость'!Q12</f>
        <v>1649000</v>
      </c>
      <c r="O8" s="10">
        <f>'Доходы и вовлекаемость'!R12</f>
        <v>1649000</v>
      </c>
      <c r="P8" s="10">
        <f>'Доходы и вовлекаемость'!S12</f>
        <v>1649000</v>
      </c>
      <c r="Q8" s="10">
        <f>'Доходы и вовлекаемость'!T12</f>
        <v>1649000</v>
      </c>
      <c r="R8" s="10">
        <f>'Доходы и вовлекаемость'!U12</f>
        <v>1649000</v>
      </c>
      <c r="S8" s="10">
        <f>'Доходы и вовлекаемость'!V12</f>
        <v>1649000</v>
      </c>
      <c r="T8" s="10">
        <f>'Доходы и вовлекаемость'!W12</f>
        <v>1649000</v>
      </c>
      <c r="U8" s="10">
        <f>'Доходы и вовлекаемость'!X12</f>
        <v>1649000</v>
      </c>
      <c r="V8" s="10">
        <f>'Доходы и вовлекаемость'!Y12</f>
        <v>1649000</v>
      </c>
      <c r="W8" s="10">
        <f>'Доходы и вовлекаемость'!Z12</f>
        <v>1649000</v>
      </c>
      <c r="X8" s="10">
        <f>'Доходы и вовлекаемость'!AA12</f>
        <v>1649000</v>
      </c>
      <c r="Y8" s="10">
        <f>'Доходы и вовлекаемость'!AB12</f>
        <v>1649000</v>
      </c>
      <c r="Z8" s="10">
        <f>'Доходы и вовлекаемость'!AC12</f>
        <v>1649000</v>
      </c>
      <c r="AA8" s="10">
        <f>'Доходы и вовлекаемость'!AD12</f>
        <v>1649000</v>
      </c>
      <c r="AB8" s="10">
        <f>'Доходы и вовлекаемость'!AE12</f>
        <v>1649000</v>
      </c>
      <c r="AC8" s="10">
        <f>'Доходы и вовлекаемость'!AF12</f>
        <v>1649000</v>
      </c>
      <c r="AD8" s="10">
        <f>'Доходы и вовлекаемость'!AG12</f>
        <v>1649000</v>
      </c>
      <c r="AE8" s="10">
        <f>'Доходы и вовлекаемость'!AH12</f>
        <v>1649000</v>
      </c>
      <c r="AF8" s="10">
        <f>'Доходы и вовлекаемость'!AI12</f>
        <v>1649000</v>
      </c>
      <c r="AG8" s="10">
        <f>'Доходы и вовлекаемость'!AJ12</f>
        <v>1649000</v>
      </c>
      <c r="AH8" s="10">
        <f>'Доходы и вовлекаемость'!AK12</f>
        <v>1649000</v>
      </c>
      <c r="AI8" s="10">
        <f>'Доходы и вовлекаемость'!AL12</f>
        <v>1649000</v>
      </c>
      <c r="AJ8" s="10">
        <f>'Доходы и вовлекаемость'!AM12</f>
        <v>1649000</v>
      </c>
      <c r="AK8" s="10">
        <f>'Доходы и вовлекаемость'!AN12</f>
        <v>1649000</v>
      </c>
      <c r="AL8" s="10">
        <f>'Доходы и вовлекаемость'!AO12</f>
        <v>1649000</v>
      </c>
      <c r="AM8" s="10">
        <f>'Доходы и вовлекаемость'!AP12</f>
        <v>1649000</v>
      </c>
      <c r="AN8" s="10">
        <f>'Доходы и вовлекаемость'!AQ12</f>
        <v>1649000</v>
      </c>
    </row>
    <row r="9" spans="1:40" x14ac:dyDescent="0.2">
      <c r="A9" s="9" t="s">
        <v>254</v>
      </c>
      <c r="B9" s="9"/>
      <c r="C9" s="9"/>
      <c r="D9" s="9"/>
      <c r="E9" s="9"/>
      <c r="F9" s="9"/>
      <c r="G9" s="9"/>
      <c r="H9" s="9"/>
      <c r="I9" s="9"/>
      <c r="J9" s="9"/>
      <c r="K9" s="9"/>
      <c r="L9" s="10">
        <f>'Доходы и вовлекаемость'!O15</f>
        <v>124200</v>
      </c>
      <c r="M9" s="10">
        <f>'Доходы и вовлекаемость'!P15</f>
        <v>206100</v>
      </c>
      <c r="N9" s="10">
        <f>'Доходы и вовлекаемость'!Q15</f>
        <v>311500</v>
      </c>
      <c r="O9" s="10">
        <f>'Доходы и вовлекаемость'!R15</f>
        <v>311500</v>
      </c>
      <c r="P9" s="10">
        <f>'Доходы и вовлекаемость'!S15</f>
        <v>316900</v>
      </c>
      <c r="Q9" s="10">
        <f>'Доходы и вовлекаемость'!T15</f>
        <v>318400</v>
      </c>
      <c r="R9" s="10">
        <f>'Доходы и вовлекаемость'!U15</f>
        <v>316900</v>
      </c>
      <c r="S9" s="10">
        <f>'Доходы и вовлекаемость'!V15</f>
        <v>322300.00000000006</v>
      </c>
      <c r="T9" s="10">
        <f>'Доходы и вовлекаемость'!W15</f>
        <v>322300.00000000006</v>
      </c>
      <c r="U9" s="10">
        <f>'Доходы и вовлекаемость'!X15</f>
        <v>322300.00000000006</v>
      </c>
      <c r="V9" s="10">
        <f>'Доходы и вовлекаемость'!Y15</f>
        <v>322300.00000000006</v>
      </c>
      <c r="W9" s="10">
        <f>'Доходы и вовлекаемость'!Z15</f>
        <v>322300.00000000006</v>
      </c>
      <c r="X9" s="10">
        <f>'Доходы и вовлекаемость'!AA15</f>
        <v>322300.00000000006</v>
      </c>
      <c r="Y9" s="10">
        <f>'Доходы и вовлекаемость'!AB15</f>
        <v>322300.00000000006</v>
      </c>
      <c r="Z9" s="10">
        <f>'Доходы и вовлекаемость'!AC15</f>
        <v>322300.00000000006</v>
      </c>
      <c r="AA9" s="10">
        <f>'Доходы и вовлекаемость'!AD15</f>
        <v>322300.00000000006</v>
      </c>
      <c r="AB9" s="10">
        <f>'Доходы и вовлекаемость'!AE15</f>
        <v>322300.00000000006</v>
      </c>
      <c r="AC9" s="10">
        <f>'Доходы и вовлекаемость'!AF15</f>
        <v>322300.00000000006</v>
      </c>
      <c r="AD9" s="10">
        <f>'Доходы и вовлекаемость'!AG15</f>
        <v>322300.00000000006</v>
      </c>
      <c r="AE9" s="10">
        <f>'Доходы и вовлекаемость'!AH15</f>
        <v>322300.00000000006</v>
      </c>
      <c r="AF9" s="10">
        <f>'Доходы и вовлекаемость'!AI15</f>
        <v>322300.00000000006</v>
      </c>
      <c r="AG9" s="10">
        <f>'Доходы и вовлекаемость'!AJ15</f>
        <v>322300.00000000006</v>
      </c>
      <c r="AH9" s="10">
        <f>'Доходы и вовлекаемость'!AK15</f>
        <v>322300.00000000006</v>
      </c>
      <c r="AI9" s="10">
        <f>'Доходы и вовлекаемость'!AL15</f>
        <v>322300.00000000006</v>
      </c>
      <c r="AJ9" s="10">
        <f>'Доходы и вовлекаемость'!AM15</f>
        <v>322300.00000000006</v>
      </c>
      <c r="AK9" s="10">
        <f>'Доходы и вовлекаемость'!AN15</f>
        <v>322300.00000000006</v>
      </c>
      <c r="AL9" s="10">
        <f>'Доходы и вовлекаемость'!AO15</f>
        <v>322300.00000000006</v>
      </c>
      <c r="AM9" s="10">
        <f>'Доходы и вовлекаемость'!AP15</f>
        <v>322300.00000000006</v>
      </c>
      <c r="AN9" s="10">
        <f>'Доходы и вовлекаемость'!AQ15</f>
        <v>322300.00000000006</v>
      </c>
    </row>
    <row r="10" spans="1:40" x14ac:dyDescent="0.2">
      <c r="A10" s="9" t="s">
        <v>255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>
        <f>'Доходы и вовлекаемость'!O18</f>
        <v>712799.99999999988</v>
      </c>
      <c r="M10" s="10">
        <f>'Доходы и вовлекаемость'!P18</f>
        <v>950400.00000000012</v>
      </c>
      <c r="N10" s="10">
        <f>'Доходы и вовлекаемость'!Q18</f>
        <v>950400.00000000012</v>
      </c>
      <c r="O10" s="10">
        <f>'Доходы и вовлекаемость'!R18</f>
        <v>950400.00000000012</v>
      </c>
      <c r="P10" s="10">
        <f>'Доходы и вовлекаемость'!S18</f>
        <v>950400.00000000012</v>
      </c>
      <c r="Q10" s="10">
        <f>'Доходы и вовлекаемость'!T18</f>
        <v>950400.00000000012</v>
      </c>
      <c r="R10" s="10">
        <f>'Доходы и вовлекаемость'!U18</f>
        <v>950400.00000000012</v>
      </c>
      <c r="S10" s="10">
        <f>'Доходы и вовлекаемость'!V18</f>
        <v>950400.00000000012</v>
      </c>
      <c r="T10" s="10">
        <f>'Доходы и вовлекаемость'!W18</f>
        <v>950400.00000000012</v>
      </c>
      <c r="U10" s="10">
        <f>'Доходы и вовлекаемость'!X18</f>
        <v>950400.00000000012</v>
      </c>
      <c r="V10" s="10">
        <f>'Доходы и вовлекаемость'!Y18</f>
        <v>950400.00000000012</v>
      </c>
      <c r="W10" s="10">
        <f>'Доходы и вовлекаемость'!Z18</f>
        <v>950400.00000000012</v>
      </c>
      <c r="X10" s="10">
        <f>'Доходы и вовлекаемость'!AA18</f>
        <v>950400.00000000012</v>
      </c>
      <c r="Y10" s="10">
        <f>'Доходы и вовлекаемость'!AB18</f>
        <v>950400.00000000012</v>
      </c>
      <c r="Z10" s="10">
        <f>'Доходы и вовлекаемость'!AC18</f>
        <v>950400.00000000012</v>
      </c>
      <c r="AA10" s="10">
        <f>'Доходы и вовлекаемость'!AD18</f>
        <v>950400.00000000012</v>
      </c>
      <c r="AB10" s="10">
        <f>'Доходы и вовлекаемость'!AE18</f>
        <v>950400.00000000012</v>
      </c>
      <c r="AC10" s="10">
        <f>'Доходы и вовлекаемость'!AF18</f>
        <v>950400.00000000012</v>
      </c>
      <c r="AD10" s="10">
        <f>'Доходы и вовлекаемость'!AG18</f>
        <v>950400.00000000012</v>
      </c>
      <c r="AE10" s="10">
        <f>'Доходы и вовлекаемость'!AH18</f>
        <v>950400.00000000012</v>
      </c>
      <c r="AF10" s="10">
        <f>'Доходы и вовлекаемость'!AI18</f>
        <v>950400.00000000012</v>
      </c>
      <c r="AG10" s="10">
        <f>'Доходы и вовлекаемость'!AJ18</f>
        <v>950400.00000000012</v>
      </c>
      <c r="AH10" s="10">
        <f>'Доходы и вовлекаемость'!AK18</f>
        <v>950400.00000000012</v>
      </c>
      <c r="AI10" s="10">
        <f>'Доходы и вовлекаемость'!AL18</f>
        <v>950400.00000000012</v>
      </c>
      <c r="AJ10" s="10">
        <f>'Доходы и вовлекаемость'!AM18</f>
        <v>950400.00000000012</v>
      </c>
      <c r="AK10" s="10">
        <f>'Доходы и вовлекаемость'!AN18</f>
        <v>950400.00000000012</v>
      </c>
      <c r="AL10" s="10">
        <f>'Доходы и вовлекаемость'!AO18</f>
        <v>950400.00000000012</v>
      </c>
      <c r="AM10" s="10">
        <f>'Доходы и вовлекаемость'!AP18</f>
        <v>950400.00000000012</v>
      </c>
      <c r="AN10" s="10">
        <f>'Доходы и вовлекаемость'!AQ18</f>
        <v>950400.00000000012</v>
      </c>
    </row>
    <row r="11" spans="1:40" x14ac:dyDescent="0.2">
      <c r="A11" s="9" t="s">
        <v>267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0">
        <f>'Доходы и вовлекаемость'!O20</f>
        <v>0</v>
      </c>
      <c r="M11" s="10">
        <f>'Доходы и вовлекаемость'!P20</f>
        <v>0</v>
      </c>
      <c r="N11" s="10">
        <f>'Доходы и вовлекаемость'!Q20</f>
        <v>1000000</v>
      </c>
      <c r="O11" s="10">
        <f>'Доходы и вовлекаемость'!R20</f>
        <v>1000000</v>
      </c>
      <c r="P11" s="10">
        <f>'Доходы и вовлекаемость'!S20</f>
        <v>1000000</v>
      </c>
      <c r="Q11" s="10">
        <f>'Доходы и вовлекаемость'!T20</f>
        <v>1000000</v>
      </c>
      <c r="R11" s="10">
        <f>'Доходы и вовлекаемость'!U20</f>
        <v>1000000</v>
      </c>
      <c r="S11" s="10">
        <f>'Доходы и вовлекаемость'!V20</f>
        <v>1000000</v>
      </c>
      <c r="T11" s="10">
        <f>'Доходы и вовлекаемость'!W20</f>
        <v>1000000</v>
      </c>
      <c r="U11" s="10">
        <f>'Доходы и вовлекаемость'!X20</f>
        <v>1000000</v>
      </c>
      <c r="V11" s="10">
        <f>'Доходы и вовлекаемость'!Y20</f>
        <v>1000000</v>
      </c>
      <c r="W11" s="10">
        <f>'Доходы и вовлекаемость'!Z20</f>
        <v>1000000</v>
      </c>
      <c r="X11" s="10">
        <f>'Доходы и вовлекаемость'!AA20</f>
        <v>1000000</v>
      </c>
      <c r="Y11" s="10">
        <f>'Доходы и вовлекаемость'!AB20</f>
        <v>1000000</v>
      </c>
      <c r="Z11" s="10">
        <f>'Доходы и вовлекаемость'!AC20</f>
        <v>1000000</v>
      </c>
      <c r="AA11" s="10">
        <f>'Доходы и вовлекаемость'!AD20</f>
        <v>1000000</v>
      </c>
      <c r="AB11" s="10">
        <f>'Доходы и вовлекаемость'!AE20</f>
        <v>1000000</v>
      </c>
      <c r="AC11" s="10">
        <f>'Доходы и вовлекаемость'!AF20</f>
        <v>1000000</v>
      </c>
      <c r="AD11" s="10">
        <f>'Доходы и вовлекаемость'!AG20</f>
        <v>1000000</v>
      </c>
      <c r="AE11" s="10">
        <f>'Доходы и вовлекаемость'!AH20</f>
        <v>1000000</v>
      </c>
      <c r="AF11" s="10">
        <f>'Доходы и вовлекаемость'!AI20</f>
        <v>1000000</v>
      </c>
      <c r="AG11" s="10">
        <f>'Доходы и вовлекаемость'!AJ20</f>
        <v>1000000</v>
      </c>
      <c r="AH11" s="10">
        <f>'Доходы и вовлекаемость'!AK20</f>
        <v>1000000</v>
      </c>
      <c r="AI11" s="10">
        <f>'Доходы и вовлекаемость'!AL20</f>
        <v>1000000</v>
      </c>
      <c r="AJ11" s="10">
        <f>'Доходы и вовлекаемость'!AM20</f>
        <v>1000000</v>
      </c>
      <c r="AK11" s="10">
        <f>'Доходы и вовлекаемость'!AN20</f>
        <v>1000000</v>
      </c>
      <c r="AL11" s="10">
        <f>'Доходы и вовлекаемость'!AO20</f>
        <v>1000000</v>
      </c>
      <c r="AM11" s="10">
        <f>'Доходы и вовлекаемость'!AP20</f>
        <v>1000000</v>
      </c>
      <c r="AN11" s="10">
        <f>'Доходы и вовлекаемость'!AQ20</f>
        <v>1000000</v>
      </c>
    </row>
    <row r="12" spans="1:40" x14ac:dyDescent="0.2">
      <c r="A12" s="9" t="s">
        <v>270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0">
        <f>'Доходы и вовлекаемость'!O24</f>
        <v>247200</v>
      </c>
      <c r="M12" s="10">
        <f>'Доходы и вовлекаемость'!P24</f>
        <v>247200</v>
      </c>
      <c r="N12" s="10">
        <f>'Доходы и вовлекаемость'!Q24</f>
        <v>247200</v>
      </c>
      <c r="O12" s="10">
        <f>'Доходы и вовлекаемость'!R24</f>
        <v>247200</v>
      </c>
      <c r="P12" s="10">
        <f>'Доходы и вовлекаемость'!S24</f>
        <v>247200</v>
      </c>
      <c r="Q12" s="10">
        <f>'Доходы и вовлекаемость'!T24</f>
        <v>265200</v>
      </c>
      <c r="R12" s="10">
        <f>'Доходы и вовлекаемость'!U24</f>
        <v>247200</v>
      </c>
      <c r="S12" s="10">
        <f>'Доходы и вовлекаемость'!V24</f>
        <v>247200</v>
      </c>
      <c r="T12" s="10">
        <f>'Доходы и вовлекаемость'!W24</f>
        <v>247200</v>
      </c>
      <c r="U12" s="10">
        <f>'Доходы и вовлекаемость'!X24</f>
        <v>247200</v>
      </c>
      <c r="V12" s="10">
        <f>'Доходы и вовлекаемость'!Y24</f>
        <v>247200</v>
      </c>
      <c r="W12" s="10">
        <f>'Доходы и вовлекаемость'!Z24</f>
        <v>247200</v>
      </c>
      <c r="X12" s="10">
        <f>'Доходы и вовлекаемость'!AA24</f>
        <v>247200</v>
      </c>
      <c r="Y12" s="10">
        <f>'Доходы и вовлекаемость'!AB24</f>
        <v>247200</v>
      </c>
      <c r="Z12" s="10">
        <f>'Доходы и вовлекаемость'!AC24</f>
        <v>247200</v>
      </c>
      <c r="AA12" s="10">
        <f>'Доходы и вовлекаемость'!AD24</f>
        <v>247200</v>
      </c>
      <c r="AB12" s="10">
        <f>'Доходы и вовлекаемость'!AE24</f>
        <v>247200</v>
      </c>
      <c r="AC12" s="10">
        <f>'Доходы и вовлекаемость'!AF24</f>
        <v>247200</v>
      </c>
      <c r="AD12" s="10">
        <f>'Доходы и вовлекаемость'!AG24</f>
        <v>247200</v>
      </c>
      <c r="AE12" s="10">
        <f>'Доходы и вовлекаемость'!AH24</f>
        <v>247200</v>
      </c>
      <c r="AF12" s="10">
        <f>'Доходы и вовлекаемость'!AI24</f>
        <v>247200</v>
      </c>
      <c r="AG12" s="10">
        <f>'Доходы и вовлекаемость'!AJ24</f>
        <v>247200</v>
      </c>
      <c r="AH12" s="10">
        <f>'Доходы и вовлекаемость'!AK24</f>
        <v>247200</v>
      </c>
      <c r="AI12" s="10">
        <f>'Доходы и вовлекаемость'!AL24</f>
        <v>247200</v>
      </c>
      <c r="AJ12" s="10">
        <f>'Доходы и вовлекаемость'!AM24</f>
        <v>247200</v>
      </c>
      <c r="AK12" s="10">
        <f>'Доходы и вовлекаемость'!AN24</f>
        <v>247200</v>
      </c>
      <c r="AL12" s="10">
        <f>'Доходы и вовлекаемость'!AO24</f>
        <v>247200</v>
      </c>
      <c r="AM12" s="10">
        <f>'Доходы и вовлекаемость'!AP24</f>
        <v>247200</v>
      </c>
      <c r="AN12" s="10">
        <f>'Доходы и вовлекаемость'!AQ24</f>
        <v>247200</v>
      </c>
    </row>
    <row r="13" spans="1:40" x14ac:dyDescent="0.2">
      <c r="A13" s="9" t="s">
        <v>268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10">
        <f>'Доходы и вовлекаемость'!O27</f>
        <v>0</v>
      </c>
      <c r="M13" s="10">
        <f>'Доходы и вовлекаемость'!P25</f>
        <v>36000.000000000007</v>
      </c>
      <c r="N13" s="10">
        <f>'Доходы и вовлекаемость'!Q25</f>
        <v>72000.000000000015</v>
      </c>
      <c r="O13" s="10">
        <f>'Доходы и вовлекаемость'!R25</f>
        <v>72000.000000000015</v>
      </c>
      <c r="P13" s="10">
        <f>'Доходы и вовлекаемость'!S25</f>
        <v>107999.99999999999</v>
      </c>
      <c r="Q13" s="10">
        <f>'Доходы и вовлекаемость'!T25</f>
        <v>107999.99999999999</v>
      </c>
      <c r="R13" s="10">
        <f>'Доходы и вовлекаемость'!U25</f>
        <v>107999.99999999999</v>
      </c>
      <c r="S13" s="10">
        <f>'Доходы и вовлекаемость'!V25</f>
        <v>144000.00000000003</v>
      </c>
      <c r="T13" s="10">
        <f>'Доходы и вовлекаемость'!W25</f>
        <v>144000.00000000003</v>
      </c>
      <c r="U13" s="10">
        <f>'Доходы и вовлекаемость'!X25</f>
        <v>144000.00000000003</v>
      </c>
      <c r="V13" s="10">
        <f>'Доходы и вовлекаемость'!Y25</f>
        <v>144000.00000000003</v>
      </c>
      <c r="W13" s="10">
        <f>'Доходы и вовлекаемость'!Z25</f>
        <v>144000.00000000003</v>
      </c>
      <c r="X13" s="10">
        <f>'Доходы и вовлекаемость'!AA25</f>
        <v>144000.00000000003</v>
      </c>
      <c r="Y13" s="10">
        <f>'Доходы и вовлекаемость'!AB25</f>
        <v>144000.00000000003</v>
      </c>
      <c r="Z13" s="10">
        <f>'Доходы и вовлекаемость'!AC25</f>
        <v>144000.00000000003</v>
      </c>
      <c r="AA13" s="10">
        <f>'Доходы и вовлекаемость'!AD25</f>
        <v>144000.00000000003</v>
      </c>
      <c r="AB13" s="10">
        <f>'Доходы и вовлекаемость'!AE25</f>
        <v>144000.00000000003</v>
      </c>
      <c r="AC13" s="10">
        <f>'Доходы и вовлекаемость'!AF25</f>
        <v>144000.00000000003</v>
      </c>
      <c r="AD13" s="10">
        <f>'Доходы и вовлекаемость'!AG25</f>
        <v>144000.00000000003</v>
      </c>
      <c r="AE13" s="10">
        <f>'Доходы и вовлекаемость'!AH25</f>
        <v>144000.00000000003</v>
      </c>
      <c r="AF13" s="10">
        <f>'Доходы и вовлекаемость'!AI25</f>
        <v>144000.00000000003</v>
      </c>
      <c r="AG13" s="10">
        <f>'Доходы и вовлекаемость'!AJ25</f>
        <v>144000.00000000003</v>
      </c>
      <c r="AH13" s="10">
        <f>'Доходы и вовлекаемость'!AK25</f>
        <v>144000.00000000003</v>
      </c>
      <c r="AI13" s="10">
        <f>'Доходы и вовлекаемость'!AL25</f>
        <v>144000.00000000003</v>
      </c>
      <c r="AJ13" s="10">
        <f>'Доходы и вовлекаемость'!AM25</f>
        <v>144000.00000000003</v>
      </c>
      <c r="AK13" s="10">
        <f>'Доходы и вовлекаемость'!AN25</f>
        <v>144000.00000000003</v>
      </c>
      <c r="AL13" s="10">
        <f>'Доходы и вовлекаемость'!AO25</f>
        <v>144000.00000000003</v>
      </c>
      <c r="AM13" s="10">
        <f>'Доходы и вовлекаемость'!AP25</f>
        <v>144000.00000000003</v>
      </c>
      <c r="AN13" s="10">
        <f>'Доходы и вовлекаемость'!AQ25</f>
        <v>144000.00000000003</v>
      </c>
    </row>
    <row r="14" spans="1:40" x14ac:dyDescent="0.2">
      <c r="A14" s="9" t="s">
        <v>269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>
        <f>'Доходы и вовлекаемость'!O31</f>
        <v>91800</v>
      </c>
      <c r="M14" s="10">
        <f>'Доходы и вовлекаемость'!P26</f>
        <v>54000.000000000007</v>
      </c>
      <c r="N14" s="10">
        <f>'Доходы и вовлекаемость'!Q26</f>
        <v>108000.00000000001</v>
      </c>
      <c r="O14" s="10">
        <f>'Доходы и вовлекаемость'!R26</f>
        <v>108000.00000000001</v>
      </c>
      <c r="P14" s="10">
        <f>'Доходы и вовлекаемость'!S26</f>
        <v>161999.99999999997</v>
      </c>
      <c r="Q14" s="10">
        <f>'Доходы и вовлекаемость'!T26</f>
        <v>161999.99999999997</v>
      </c>
      <c r="R14" s="10">
        <f>'Доходы и вовлекаемость'!U26</f>
        <v>161999.99999999997</v>
      </c>
      <c r="S14" s="10">
        <f>'Доходы и вовлекаемость'!V26</f>
        <v>216000.00000000003</v>
      </c>
      <c r="T14" s="10">
        <f>'Доходы и вовлекаемость'!W26</f>
        <v>216000.00000000003</v>
      </c>
      <c r="U14" s="10">
        <f>'Доходы и вовлекаемость'!X26</f>
        <v>216000.00000000003</v>
      </c>
      <c r="V14" s="10">
        <f>'Доходы и вовлекаемость'!Y26</f>
        <v>216000.00000000003</v>
      </c>
      <c r="W14" s="10">
        <f>'Доходы и вовлекаемость'!Z26</f>
        <v>216000.00000000003</v>
      </c>
      <c r="X14" s="10">
        <f>'Доходы и вовлекаемость'!AA26</f>
        <v>216000.00000000003</v>
      </c>
      <c r="Y14" s="10">
        <f>'Доходы и вовлекаемость'!AB26</f>
        <v>216000.00000000003</v>
      </c>
      <c r="Z14" s="10">
        <f>'Доходы и вовлекаемость'!AC26</f>
        <v>216000.00000000003</v>
      </c>
      <c r="AA14" s="10">
        <f>'Доходы и вовлекаемость'!AD26</f>
        <v>216000.00000000003</v>
      </c>
      <c r="AB14" s="10">
        <f>'Доходы и вовлекаемость'!AE26</f>
        <v>216000.00000000003</v>
      </c>
      <c r="AC14" s="10">
        <f>'Доходы и вовлекаемость'!AF26</f>
        <v>216000.00000000003</v>
      </c>
      <c r="AD14" s="10">
        <f>'Доходы и вовлекаемость'!AG26</f>
        <v>216000.00000000003</v>
      </c>
      <c r="AE14" s="10">
        <f>'Доходы и вовлекаемость'!AH26</f>
        <v>216000.00000000003</v>
      </c>
      <c r="AF14" s="10">
        <f>'Доходы и вовлекаемость'!AI26</f>
        <v>216000.00000000003</v>
      </c>
      <c r="AG14" s="10">
        <f>'Доходы и вовлекаемость'!AJ26</f>
        <v>216000.00000000003</v>
      </c>
      <c r="AH14" s="10">
        <f>'Доходы и вовлекаемость'!AK26</f>
        <v>216000.00000000003</v>
      </c>
      <c r="AI14" s="10">
        <f>'Доходы и вовлекаемость'!AL26</f>
        <v>216000.00000000003</v>
      </c>
      <c r="AJ14" s="10">
        <f>'Доходы и вовлекаемость'!AM26</f>
        <v>216000.00000000003</v>
      </c>
      <c r="AK14" s="10">
        <f>'Доходы и вовлекаемость'!AN26</f>
        <v>216000.00000000003</v>
      </c>
      <c r="AL14" s="10">
        <f>'Доходы и вовлекаемость'!AO26</f>
        <v>216000.00000000003</v>
      </c>
      <c r="AM14" s="10">
        <f>'Доходы и вовлекаемость'!AP26</f>
        <v>216000.00000000003</v>
      </c>
      <c r="AN14" s="10">
        <f>'Доходы и вовлекаемость'!AQ26</f>
        <v>216000.00000000003</v>
      </c>
    </row>
    <row r="15" spans="1:40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ht="17" thickBo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17" thickBot="1" x14ac:dyDescent="0.25">
      <c r="A17" s="20" t="s">
        <v>92</v>
      </c>
      <c r="B17" s="44"/>
      <c r="C17" s="6"/>
      <c r="D17" s="6"/>
      <c r="E17" s="7">
        <f t="shared" ref="E17:K17" si="4">SUM(E19:E20)</f>
        <v>0</v>
      </c>
      <c r="F17" s="7">
        <f t="shared" si="4"/>
        <v>0</v>
      </c>
      <c r="G17" s="7">
        <f t="shared" si="4"/>
        <v>0</v>
      </c>
      <c r="H17" s="7">
        <f t="shared" si="4"/>
        <v>0</v>
      </c>
      <c r="I17" s="7">
        <f t="shared" si="4"/>
        <v>0</v>
      </c>
      <c r="J17" s="7">
        <f t="shared" si="4"/>
        <v>0</v>
      </c>
      <c r="K17" s="7">
        <f t="shared" si="4"/>
        <v>0</v>
      </c>
      <c r="L17" s="7">
        <f t="shared" ref="L17:AB17" si="5">SUM(L18:L19)</f>
        <v>700816</v>
      </c>
      <c r="M17" s="7">
        <f t="shared" si="5"/>
        <v>1428246</v>
      </c>
      <c r="N17" s="7">
        <f t="shared" si="5"/>
        <v>1742498</v>
      </c>
      <c r="O17" s="7">
        <f t="shared" si="5"/>
        <v>1742498</v>
      </c>
      <c r="P17" s="7">
        <f t="shared" si="5"/>
        <v>1778750</v>
      </c>
      <c r="Q17" s="7">
        <f t="shared" si="5"/>
        <v>1786160</v>
      </c>
      <c r="R17" s="7">
        <f t="shared" si="5"/>
        <v>1778750</v>
      </c>
      <c r="S17" s="7">
        <f t="shared" si="5"/>
        <v>1815002</v>
      </c>
      <c r="T17" s="7">
        <f t="shared" si="5"/>
        <v>1815002</v>
      </c>
      <c r="U17" s="7">
        <f t="shared" si="5"/>
        <v>1815002</v>
      </c>
      <c r="V17" s="7">
        <f t="shared" si="5"/>
        <v>1815002</v>
      </c>
      <c r="W17" s="7">
        <f t="shared" si="5"/>
        <v>1815002</v>
      </c>
      <c r="X17" s="7">
        <f t="shared" si="5"/>
        <v>1815002</v>
      </c>
      <c r="Y17" s="7">
        <f t="shared" si="5"/>
        <v>1815002</v>
      </c>
      <c r="Z17" s="7">
        <f t="shared" si="5"/>
        <v>1815002</v>
      </c>
      <c r="AA17" s="7">
        <f t="shared" si="5"/>
        <v>1815002</v>
      </c>
      <c r="AB17" s="7">
        <f t="shared" si="5"/>
        <v>1845002</v>
      </c>
      <c r="AC17" s="7">
        <f t="shared" ref="AC17" si="6">SUM(AC18:AC19)</f>
        <v>1845002</v>
      </c>
      <c r="AD17" s="7">
        <f t="shared" ref="AD17" si="7">SUM(AD18:AD19)</f>
        <v>1845002</v>
      </c>
      <c r="AE17" s="7">
        <f t="shared" ref="AE17" si="8">SUM(AE18:AE19)</f>
        <v>1845002</v>
      </c>
      <c r="AF17" s="7">
        <f t="shared" ref="AF17" si="9">SUM(AF18:AF19)</f>
        <v>1845002</v>
      </c>
      <c r="AG17" s="7">
        <f t="shared" ref="AG17" si="10">SUM(AG18:AG19)</f>
        <v>1845002</v>
      </c>
      <c r="AH17" s="7">
        <f t="shared" ref="AH17" si="11">SUM(AH18:AH19)</f>
        <v>1845002</v>
      </c>
      <c r="AI17" s="7">
        <f t="shared" ref="AI17" si="12">SUM(AI18:AI19)</f>
        <v>1845002</v>
      </c>
      <c r="AJ17" s="7">
        <f t="shared" ref="AJ17" si="13">SUM(AJ18:AJ19)</f>
        <v>1845002</v>
      </c>
      <c r="AK17" s="7">
        <f t="shared" ref="AK17" si="14">SUM(AK18:AK19)</f>
        <v>1845002</v>
      </c>
      <c r="AL17" s="7">
        <f t="shared" ref="AL17" si="15">SUM(AL18:AL19)</f>
        <v>1845002</v>
      </c>
      <c r="AM17" s="7">
        <f t="shared" ref="AM17" si="16">SUM(AM18:AM19)</f>
        <v>1845002</v>
      </c>
      <c r="AN17" s="7">
        <f t="shared" ref="AN17" si="17">SUM(AN18:AN19)</f>
        <v>1845002</v>
      </c>
    </row>
    <row r="18" spans="1:40" x14ac:dyDescent="0.2">
      <c r="A18" s="9" t="s">
        <v>84</v>
      </c>
      <c r="B18" s="39">
        <v>0.2</v>
      </c>
      <c r="C18" s="9"/>
      <c r="D18" s="9"/>
      <c r="L18" s="47">
        <f t="shared" ref="L18:AN18" si="18">(L$6-L$21)*$B18</f>
        <v>-9860</v>
      </c>
      <c r="M18" s="47">
        <f t="shared" si="18"/>
        <v>609840</v>
      </c>
      <c r="N18" s="47">
        <f t="shared" si="18"/>
        <v>708920</v>
      </c>
      <c r="O18" s="47">
        <f t="shared" si="18"/>
        <v>708920</v>
      </c>
      <c r="P18" s="47">
        <f t="shared" si="18"/>
        <v>728000</v>
      </c>
      <c r="Q18" s="47">
        <f t="shared" si="18"/>
        <v>731900</v>
      </c>
      <c r="R18" s="47">
        <f t="shared" si="18"/>
        <v>728000</v>
      </c>
      <c r="S18" s="47">
        <f t="shared" si="18"/>
        <v>747080</v>
      </c>
      <c r="T18" s="47">
        <f t="shared" si="18"/>
        <v>747080</v>
      </c>
      <c r="U18" s="47">
        <f t="shared" si="18"/>
        <v>747080</v>
      </c>
      <c r="V18" s="47">
        <f t="shared" si="18"/>
        <v>747080</v>
      </c>
      <c r="W18" s="47">
        <f t="shared" si="18"/>
        <v>747080</v>
      </c>
      <c r="X18" s="47">
        <f t="shared" si="18"/>
        <v>747080</v>
      </c>
      <c r="Y18" s="47">
        <f t="shared" si="18"/>
        <v>747080</v>
      </c>
      <c r="Z18" s="47">
        <f t="shared" si="18"/>
        <v>747080</v>
      </c>
      <c r="AA18" s="47">
        <f t="shared" si="18"/>
        <v>747080</v>
      </c>
      <c r="AB18" s="47">
        <f t="shared" si="18"/>
        <v>777080</v>
      </c>
      <c r="AC18" s="47">
        <f t="shared" si="18"/>
        <v>777080</v>
      </c>
      <c r="AD18" s="47">
        <f t="shared" si="18"/>
        <v>777080</v>
      </c>
      <c r="AE18" s="47">
        <f t="shared" si="18"/>
        <v>777080</v>
      </c>
      <c r="AF18" s="47">
        <f t="shared" si="18"/>
        <v>777080</v>
      </c>
      <c r="AG18" s="47">
        <f t="shared" si="18"/>
        <v>777080</v>
      </c>
      <c r="AH18" s="47">
        <f>(AH$6-AH$21)*$B18</f>
        <v>777080</v>
      </c>
      <c r="AI18" s="47">
        <f t="shared" si="18"/>
        <v>777080</v>
      </c>
      <c r="AJ18" s="47">
        <f t="shared" si="18"/>
        <v>777080</v>
      </c>
      <c r="AK18" s="47">
        <f t="shared" si="18"/>
        <v>777080</v>
      </c>
      <c r="AL18" s="47">
        <f t="shared" si="18"/>
        <v>777080</v>
      </c>
      <c r="AM18" s="47">
        <f t="shared" si="18"/>
        <v>777080</v>
      </c>
      <c r="AN18" s="47">
        <f t="shared" si="18"/>
        <v>777080</v>
      </c>
    </row>
    <row r="19" spans="1:40" ht="17" thickBot="1" x14ac:dyDescent="0.25">
      <c r="A19" s="41" t="s">
        <v>86</v>
      </c>
      <c r="B19" s="15">
        <v>0.18</v>
      </c>
      <c r="L19" s="47">
        <f t="shared" ref="L19" si="19">L$6*$B19</f>
        <v>710676</v>
      </c>
      <c r="M19" s="47">
        <f t="shared" ref="M19:AN19" si="20">M$6*$B19</f>
        <v>818406</v>
      </c>
      <c r="N19" s="47">
        <f t="shared" si="20"/>
        <v>1033578</v>
      </c>
      <c r="O19" s="47">
        <f t="shared" si="20"/>
        <v>1033578</v>
      </c>
      <c r="P19" s="47">
        <f t="shared" si="20"/>
        <v>1050750</v>
      </c>
      <c r="Q19" s="47">
        <f t="shared" si="20"/>
        <v>1054260</v>
      </c>
      <c r="R19" s="47">
        <f t="shared" si="20"/>
        <v>1050750</v>
      </c>
      <c r="S19" s="47">
        <f t="shared" si="20"/>
        <v>1067922</v>
      </c>
      <c r="T19" s="47">
        <f t="shared" si="20"/>
        <v>1067922</v>
      </c>
      <c r="U19" s="47">
        <f t="shared" si="20"/>
        <v>1067922</v>
      </c>
      <c r="V19" s="47">
        <f t="shared" si="20"/>
        <v>1067922</v>
      </c>
      <c r="W19" s="47">
        <f t="shared" si="20"/>
        <v>1067922</v>
      </c>
      <c r="X19" s="47">
        <f t="shared" si="20"/>
        <v>1067922</v>
      </c>
      <c r="Y19" s="47">
        <f t="shared" si="20"/>
        <v>1067922</v>
      </c>
      <c r="Z19" s="47">
        <f t="shared" si="20"/>
        <v>1067922</v>
      </c>
      <c r="AA19" s="47">
        <f t="shared" si="20"/>
        <v>1067922</v>
      </c>
      <c r="AB19" s="47">
        <f t="shared" si="20"/>
        <v>1067922</v>
      </c>
      <c r="AC19" s="47">
        <f t="shared" si="20"/>
        <v>1067922</v>
      </c>
      <c r="AD19" s="47">
        <f t="shared" si="20"/>
        <v>1067922</v>
      </c>
      <c r="AE19" s="47">
        <f t="shared" si="20"/>
        <v>1067922</v>
      </c>
      <c r="AF19" s="47">
        <f t="shared" si="20"/>
        <v>1067922</v>
      </c>
      <c r="AG19" s="47">
        <f t="shared" si="20"/>
        <v>1067922</v>
      </c>
      <c r="AH19" s="47">
        <f>AH$6*$B19</f>
        <v>1067922</v>
      </c>
      <c r="AI19" s="47">
        <f t="shared" si="20"/>
        <v>1067922</v>
      </c>
      <c r="AJ19" s="47">
        <f t="shared" si="20"/>
        <v>1067922</v>
      </c>
      <c r="AK19" s="47">
        <f t="shared" si="20"/>
        <v>1067922</v>
      </c>
      <c r="AL19" s="47">
        <f t="shared" si="20"/>
        <v>1067922</v>
      </c>
      <c r="AM19" s="47">
        <f t="shared" si="20"/>
        <v>1067922</v>
      </c>
      <c r="AN19" s="47">
        <f t="shared" si="20"/>
        <v>1067922</v>
      </c>
    </row>
    <row r="20" spans="1:40" s="6" customFormat="1" ht="17" thickBot="1" x14ac:dyDescent="0.25">
      <c r="A20" s="20" t="s">
        <v>87</v>
      </c>
      <c r="B20" s="44">
        <v>0.09</v>
      </c>
      <c r="L20" s="48">
        <f t="shared" ref="L20:AB20" si="21">L6*$B20</f>
        <v>355338</v>
      </c>
      <c r="M20" s="48">
        <f t="shared" si="21"/>
        <v>409203</v>
      </c>
      <c r="N20" s="48">
        <f t="shared" si="21"/>
        <v>516789</v>
      </c>
      <c r="O20" s="48">
        <f t="shared" si="21"/>
        <v>516789</v>
      </c>
      <c r="P20" s="48">
        <f t="shared" si="21"/>
        <v>525375</v>
      </c>
      <c r="Q20" s="48">
        <f t="shared" si="21"/>
        <v>527130</v>
      </c>
      <c r="R20" s="48">
        <f t="shared" si="21"/>
        <v>525375</v>
      </c>
      <c r="S20" s="48">
        <f t="shared" si="21"/>
        <v>533961</v>
      </c>
      <c r="T20" s="48">
        <f t="shared" si="21"/>
        <v>533961</v>
      </c>
      <c r="U20" s="48">
        <f t="shared" si="21"/>
        <v>533961</v>
      </c>
      <c r="V20" s="48">
        <f t="shared" si="21"/>
        <v>533961</v>
      </c>
      <c r="W20" s="48">
        <f t="shared" si="21"/>
        <v>533961</v>
      </c>
      <c r="X20" s="48">
        <f t="shared" si="21"/>
        <v>533961</v>
      </c>
      <c r="Y20" s="48">
        <f t="shared" si="21"/>
        <v>533961</v>
      </c>
      <c r="Z20" s="48">
        <f t="shared" si="21"/>
        <v>533961</v>
      </c>
      <c r="AA20" s="48">
        <f t="shared" si="21"/>
        <v>533961</v>
      </c>
      <c r="AB20" s="48">
        <f t="shared" si="21"/>
        <v>533961</v>
      </c>
      <c r="AC20" s="48">
        <f t="shared" ref="AC20:AN20" si="22">AC6*$B20</f>
        <v>533961</v>
      </c>
      <c r="AD20" s="48">
        <f t="shared" si="22"/>
        <v>533961</v>
      </c>
      <c r="AE20" s="48">
        <f t="shared" si="22"/>
        <v>533961</v>
      </c>
      <c r="AF20" s="48">
        <f t="shared" si="22"/>
        <v>533961</v>
      </c>
      <c r="AG20" s="48">
        <f t="shared" si="22"/>
        <v>533961</v>
      </c>
      <c r="AH20" s="48">
        <f>AH6*$B20</f>
        <v>533961</v>
      </c>
      <c r="AI20" s="48">
        <f t="shared" si="22"/>
        <v>533961</v>
      </c>
      <c r="AJ20" s="48">
        <f t="shared" si="22"/>
        <v>533961</v>
      </c>
      <c r="AK20" s="48">
        <f t="shared" si="22"/>
        <v>533961</v>
      </c>
      <c r="AL20" s="48">
        <f t="shared" si="22"/>
        <v>533961</v>
      </c>
      <c r="AM20" s="48">
        <f t="shared" si="22"/>
        <v>533961</v>
      </c>
      <c r="AN20" s="48">
        <f t="shared" si="22"/>
        <v>533961</v>
      </c>
    </row>
    <row r="21" spans="1:40" ht="17" thickBot="1" x14ac:dyDescent="0.25">
      <c r="A21" s="50" t="s">
        <v>22</v>
      </c>
      <c r="B21" s="11" t="s">
        <v>21</v>
      </c>
      <c r="C21" s="11"/>
      <c r="D21" s="11"/>
      <c r="E21" s="46">
        <f>SUM(E22:E29)</f>
        <v>0</v>
      </c>
      <c r="F21" s="46">
        <f t="shared" ref="F21:AB21" si="23">SUM(F22:F29)</f>
        <v>0</v>
      </c>
      <c r="G21" s="46">
        <f t="shared" si="23"/>
        <v>0</v>
      </c>
      <c r="H21" s="46">
        <f t="shared" si="23"/>
        <v>0</v>
      </c>
      <c r="I21" s="46">
        <f t="shared" si="23"/>
        <v>7188000</v>
      </c>
      <c r="J21" s="46">
        <f t="shared" si="23"/>
        <v>2152500</v>
      </c>
      <c r="K21" s="46">
        <f t="shared" si="23"/>
        <v>29082000</v>
      </c>
      <c r="L21" s="46">
        <f t="shared" si="23"/>
        <v>3997500</v>
      </c>
      <c r="M21" s="46">
        <f t="shared" si="23"/>
        <v>1497500</v>
      </c>
      <c r="N21" s="46">
        <f t="shared" si="23"/>
        <v>2197500</v>
      </c>
      <c r="O21" s="46">
        <f t="shared" si="23"/>
        <v>2197500</v>
      </c>
      <c r="P21" s="46">
        <f t="shared" si="23"/>
        <v>2197500</v>
      </c>
      <c r="Q21" s="46">
        <f t="shared" si="23"/>
        <v>2197500</v>
      </c>
      <c r="R21" s="46">
        <f t="shared" si="23"/>
        <v>2197500</v>
      </c>
      <c r="S21" s="46">
        <f t="shared" si="23"/>
        <v>2197500</v>
      </c>
      <c r="T21" s="46">
        <f t="shared" si="23"/>
        <v>2197500</v>
      </c>
      <c r="U21" s="46">
        <f t="shared" si="23"/>
        <v>2197500</v>
      </c>
      <c r="V21" s="46">
        <f t="shared" si="23"/>
        <v>2197500</v>
      </c>
      <c r="W21" s="46">
        <f t="shared" si="23"/>
        <v>2197500</v>
      </c>
      <c r="X21" s="46">
        <f t="shared" si="23"/>
        <v>2197500</v>
      </c>
      <c r="Y21" s="46">
        <f t="shared" si="23"/>
        <v>2197500</v>
      </c>
      <c r="Z21" s="46">
        <f t="shared" si="23"/>
        <v>2197500</v>
      </c>
      <c r="AA21" s="46">
        <f t="shared" si="23"/>
        <v>2197500</v>
      </c>
      <c r="AB21" s="46">
        <f t="shared" si="23"/>
        <v>2047500</v>
      </c>
      <c r="AC21" s="46">
        <f t="shared" ref="AC21:AN21" si="24">SUM(AC22:AC29)</f>
        <v>2047500</v>
      </c>
      <c r="AD21" s="46">
        <f t="shared" si="24"/>
        <v>2047500</v>
      </c>
      <c r="AE21" s="46">
        <f t="shared" si="24"/>
        <v>2047500</v>
      </c>
      <c r="AF21" s="46">
        <f t="shared" si="24"/>
        <v>2047500</v>
      </c>
      <c r="AG21" s="46">
        <f t="shared" si="24"/>
        <v>2047500</v>
      </c>
      <c r="AH21" s="46">
        <f t="shared" si="24"/>
        <v>2047500</v>
      </c>
      <c r="AI21" s="46">
        <f t="shared" si="24"/>
        <v>2047500</v>
      </c>
      <c r="AJ21" s="46">
        <f t="shared" si="24"/>
        <v>2047500</v>
      </c>
      <c r="AK21" s="46">
        <f t="shared" si="24"/>
        <v>2047500</v>
      </c>
      <c r="AL21" s="46">
        <f t="shared" si="24"/>
        <v>2047500</v>
      </c>
      <c r="AM21" s="46">
        <f t="shared" si="24"/>
        <v>2047500</v>
      </c>
      <c r="AN21" s="46">
        <f t="shared" si="24"/>
        <v>2047500</v>
      </c>
    </row>
    <row r="22" spans="1:40" x14ac:dyDescent="0.2">
      <c r="A22" t="s">
        <v>29</v>
      </c>
      <c r="E22" s="19">
        <f>Расходы!E24</f>
        <v>0</v>
      </c>
      <c r="F22" s="19">
        <f>Расходы!F24</f>
        <v>0</v>
      </c>
      <c r="G22" s="19">
        <f>Расходы!G24</f>
        <v>0</v>
      </c>
      <c r="H22" s="19">
        <f>Расходы!H24</f>
        <v>0</v>
      </c>
      <c r="I22" s="19">
        <f>Расходы!I24</f>
        <v>7188000</v>
      </c>
      <c r="J22" s="19">
        <f>Расходы!J24</f>
        <v>0</v>
      </c>
      <c r="K22" s="19">
        <f>Расходы!K24</f>
        <v>0</v>
      </c>
      <c r="L22" s="19">
        <f>Расходы!L24</f>
        <v>0</v>
      </c>
      <c r="M22" s="19">
        <f>Расходы!M24</f>
        <v>0</v>
      </c>
      <c r="N22" s="19">
        <f>Расходы!N24</f>
        <v>0</v>
      </c>
      <c r="O22" s="19">
        <f>Расходы!O24</f>
        <v>0</v>
      </c>
      <c r="P22" s="19">
        <f>Расходы!P24</f>
        <v>0</v>
      </c>
      <c r="Q22" s="19">
        <f>Расходы!Q24</f>
        <v>0</v>
      </c>
      <c r="R22" s="19">
        <f>Расходы!R24</f>
        <v>0</v>
      </c>
      <c r="S22" s="19">
        <f>Расходы!S24</f>
        <v>0</v>
      </c>
      <c r="T22" s="19">
        <f>Расходы!T24</f>
        <v>0</v>
      </c>
      <c r="U22" s="19">
        <f>Расходы!U24</f>
        <v>0</v>
      </c>
      <c r="V22" s="19">
        <f>Расходы!V24</f>
        <v>0</v>
      </c>
      <c r="W22" s="19">
        <f>Расходы!W24</f>
        <v>0</v>
      </c>
      <c r="X22" s="19">
        <f>Расходы!X24</f>
        <v>0</v>
      </c>
      <c r="Y22" s="19">
        <f>Расходы!Y24</f>
        <v>0</v>
      </c>
      <c r="Z22" s="19">
        <f>Расходы!Z24</f>
        <v>0</v>
      </c>
      <c r="AA22" s="19">
        <f>Расходы!AA24</f>
        <v>0</v>
      </c>
      <c r="AB22" s="19">
        <f>Расходы!AB24</f>
        <v>0</v>
      </c>
      <c r="AC22" s="19">
        <f>Расходы!AC24</f>
        <v>0</v>
      </c>
      <c r="AD22" s="19">
        <f>Расходы!AD24</f>
        <v>0</v>
      </c>
      <c r="AE22" s="19">
        <f>Расходы!AE24</f>
        <v>0</v>
      </c>
      <c r="AF22" s="19">
        <f>Расходы!AF24</f>
        <v>0</v>
      </c>
      <c r="AG22" s="19">
        <f>Расходы!AG24</f>
        <v>0</v>
      </c>
      <c r="AH22" s="19">
        <f>Расходы!AH24</f>
        <v>0</v>
      </c>
      <c r="AI22" s="19">
        <f>Расходы!AI24</f>
        <v>0</v>
      </c>
      <c r="AJ22" s="19">
        <f>Расходы!AJ24</f>
        <v>0</v>
      </c>
      <c r="AK22" s="19">
        <f>Расходы!AK24</f>
        <v>0</v>
      </c>
      <c r="AL22" s="19">
        <f>Расходы!AL24</f>
        <v>0</v>
      </c>
      <c r="AM22" s="19">
        <f>Расходы!AM24</f>
        <v>0</v>
      </c>
      <c r="AN22" s="19">
        <f>Расходы!AN24</f>
        <v>0</v>
      </c>
    </row>
    <row r="23" spans="1:40" x14ac:dyDescent="0.2">
      <c r="A23" t="s">
        <v>64</v>
      </c>
      <c r="E23" s="19">
        <f>Расходы!E75</f>
        <v>0</v>
      </c>
      <c r="F23" s="19">
        <f>Расходы!F75</f>
        <v>0</v>
      </c>
      <c r="G23" s="19">
        <f>Расходы!G75</f>
        <v>0</v>
      </c>
      <c r="H23" s="19">
        <f>Расходы!H75</f>
        <v>0</v>
      </c>
      <c r="I23" s="19">
        <f>Расходы!I75</f>
        <v>0</v>
      </c>
      <c r="J23" s="19">
        <f>Расходы!J75</f>
        <v>0</v>
      </c>
      <c r="K23" s="19">
        <f>Расходы!K75</f>
        <v>28528500</v>
      </c>
      <c r="L23" s="19">
        <f>Расходы!L75</f>
        <v>150000</v>
      </c>
      <c r="M23" s="19">
        <f>Расходы!M75</f>
        <v>150000</v>
      </c>
      <c r="N23" s="19">
        <f>Расходы!N75</f>
        <v>150000</v>
      </c>
      <c r="O23" s="19">
        <f>Расходы!O75</f>
        <v>150000</v>
      </c>
      <c r="P23" s="19">
        <f>Расходы!P75</f>
        <v>150000</v>
      </c>
      <c r="Q23" s="19">
        <f>Расходы!Q75</f>
        <v>150000</v>
      </c>
      <c r="R23" s="19">
        <f>Расходы!R75</f>
        <v>150000</v>
      </c>
      <c r="S23" s="19">
        <f>Расходы!S75</f>
        <v>150000</v>
      </c>
      <c r="T23" s="19">
        <f>Расходы!T75</f>
        <v>150000</v>
      </c>
      <c r="U23" s="19">
        <f>Расходы!U75</f>
        <v>150000</v>
      </c>
      <c r="V23" s="19">
        <f>Расходы!V75</f>
        <v>150000</v>
      </c>
      <c r="W23" s="19">
        <f>Расходы!W75</f>
        <v>150000</v>
      </c>
      <c r="X23" s="19">
        <f>Расходы!X75</f>
        <v>150000</v>
      </c>
      <c r="Y23" s="19">
        <f>Расходы!Y75</f>
        <v>150000</v>
      </c>
      <c r="Z23" s="19">
        <f>Расходы!Z75</f>
        <v>150000</v>
      </c>
      <c r="AA23" s="19">
        <f>Расходы!AA75</f>
        <v>150000</v>
      </c>
      <c r="AB23" s="19">
        <f>Расходы!AB75</f>
        <v>150000</v>
      </c>
      <c r="AC23" s="19">
        <f>Расходы!AC75</f>
        <v>150000</v>
      </c>
      <c r="AD23" s="19">
        <f>Расходы!AD75</f>
        <v>150000</v>
      </c>
      <c r="AE23" s="19">
        <f>Расходы!AE75</f>
        <v>150000</v>
      </c>
      <c r="AF23" s="19">
        <f>Расходы!AF75</f>
        <v>150000</v>
      </c>
      <c r="AG23" s="19">
        <f>Расходы!AG75</f>
        <v>150000</v>
      </c>
      <c r="AH23" s="19">
        <f>Расходы!AH75</f>
        <v>150000</v>
      </c>
      <c r="AI23" s="19">
        <f>Расходы!AI75</f>
        <v>150000</v>
      </c>
      <c r="AJ23" s="19">
        <f>Расходы!AJ75</f>
        <v>150000</v>
      </c>
      <c r="AK23" s="19">
        <f>Расходы!AK75</f>
        <v>150000</v>
      </c>
      <c r="AL23" s="19">
        <f>Расходы!AL75</f>
        <v>150000</v>
      </c>
      <c r="AM23" s="19">
        <f>Расходы!AM75</f>
        <v>150000</v>
      </c>
      <c r="AN23" s="19">
        <f>Расходы!AN75</f>
        <v>150000</v>
      </c>
    </row>
    <row r="24" spans="1:40" x14ac:dyDescent="0.2">
      <c r="A24" t="s">
        <v>75</v>
      </c>
      <c r="E24" s="19">
        <f>Расходы!E98</f>
        <v>0</v>
      </c>
      <c r="F24" s="19">
        <f>Расходы!F98</f>
        <v>0</v>
      </c>
      <c r="G24" s="19">
        <f>Расходы!G98</f>
        <v>0</v>
      </c>
      <c r="H24" s="19">
        <f>Расходы!H98</f>
        <v>0</v>
      </c>
      <c r="I24" s="19">
        <f>Расходы!I98</f>
        <v>0</v>
      </c>
      <c r="J24" s="19">
        <f>Расходы!J98</f>
        <v>0</v>
      </c>
      <c r="K24" s="19">
        <f>Расходы!K98</f>
        <v>0</v>
      </c>
      <c r="L24" s="19">
        <f>Расходы!L98</f>
        <v>784000</v>
      </c>
      <c r="M24" s="19">
        <f>Расходы!M98</f>
        <v>784000</v>
      </c>
      <c r="N24" s="19">
        <f>Расходы!N98</f>
        <v>784000</v>
      </c>
      <c r="O24" s="19">
        <f>Расходы!O98</f>
        <v>784000</v>
      </c>
      <c r="P24" s="19">
        <f>Расходы!P98</f>
        <v>784000</v>
      </c>
      <c r="Q24" s="19">
        <f>Расходы!Q98</f>
        <v>784000</v>
      </c>
      <c r="R24" s="19">
        <f>Расходы!R98</f>
        <v>784000</v>
      </c>
      <c r="S24" s="19">
        <f>Расходы!S98</f>
        <v>784000</v>
      </c>
      <c r="T24" s="19">
        <f>Расходы!T98</f>
        <v>784000</v>
      </c>
      <c r="U24" s="19">
        <f>Расходы!U98</f>
        <v>784000</v>
      </c>
      <c r="V24" s="19">
        <f>Расходы!V98</f>
        <v>784000</v>
      </c>
      <c r="W24" s="19">
        <f>Расходы!W98</f>
        <v>784000</v>
      </c>
      <c r="X24" s="19">
        <f>Расходы!X98</f>
        <v>784000</v>
      </c>
      <c r="Y24" s="19">
        <f>Расходы!Y98</f>
        <v>784000</v>
      </c>
      <c r="Z24" s="19">
        <f>Расходы!Z98</f>
        <v>784000</v>
      </c>
      <c r="AA24" s="19">
        <f>Расходы!AA98</f>
        <v>784000</v>
      </c>
      <c r="AB24" s="19">
        <f>Расходы!AB98</f>
        <v>784000</v>
      </c>
      <c r="AC24" s="19">
        <f>Расходы!AC98</f>
        <v>784000</v>
      </c>
      <c r="AD24" s="19">
        <f>Расходы!AD98</f>
        <v>784000</v>
      </c>
      <c r="AE24" s="19">
        <f>Расходы!AE98</f>
        <v>784000</v>
      </c>
      <c r="AF24" s="19">
        <f>Расходы!AF98</f>
        <v>784000</v>
      </c>
      <c r="AG24" s="19">
        <f>Расходы!AG98</f>
        <v>784000</v>
      </c>
      <c r="AH24" s="19">
        <f>Расходы!AH98</f>
        <v>784000</v>
      </c>
      <c r="AI24" s="19">
        <f>Расходы!AI98</f>
        <v>784000</v>
      </c>
      <c r="AJ24" s="19">
        <f>Расходы!AJ98</f>
        <v>784000</v>
      </c>
      <c r="AK24" s="19">
        <f>Расходы!AK98</f>
        <v>784000</v>
      </c>
      <c r="AL24" s="19">
        <f>Расходы!AL98</f>
        <v>784000</v>
      </c>
      <c r="AM24" s="19">
        <f>Расходы!AM98</f>
        <v>784000</v>
      </c>
      <c r="AN24" s="19">
        <f>Расходы!AN98</f>
        <v>784000</v>
      </c>
    </row>
    <row r="25" spans="1:40" x14ac:dyDescent="0.2">
      <c r="A25" t="s">
        <v>65</v>
      </c>
      <c r="E25" s="19">
        <f>Расходы!E105</f>
        <v>0</v>
      </c>
      <c r="F25" s="19">
        <f>Расходы!F105</f>
        <v>0</v>
      </c>
      <c r="G25" s="19">
        <f>Расходы!G105</f>
        <v>0</v>
      </c>
      <c r="H25" s="19">
        <f>Расходы!H105</f>
        <v>0</v>
      </c>
      <c r="I25" s="19">
        <f>Расходы!I105</f>
        <v>0</v>
      </c>
      <c r="J25" s="19">
        <f>Расходы!J105</f>
        <v>37500</v>
      </c>
      <c r="K25" s="19">
        <f>Расходы!K105</f>
        <v>3500</v>
      </c>
      <c r="L25" s="19">
        <f>Расходы!L105</f>
        <v>3500</v>
      </c>
      <c r="M25" s="19">
        <f>Расходы!M105</f>
        <v>3500</v>
      </c>
      <c r="N25" s="19">
        <f>Расходы!N105</f>
        <v>3500</v>
      </c>
      <c r="O25" s="19">
        <f>Расходы!O105</f>
        <v>3500</v>
      </c>
      <c r="P25" s="19">
        <f>Расходы!P105</f>
        <v>3500</v>
      </c>
      <c r="Q25" s="19">
        <f>Расходы!Q105</f>
        <v>3500</v>
      </c>
      <c r="R25" s="19">
        <f>Расходы!R105</f>
        <v>3500</v>
      </c>
      <c r="S25" s="19">
        <f>Расходы!S105</f>
        <v>3500</v>
      </c>
      <c r="T25" s="19">
        <f>Расходы!T105</f>
        <v>3500</v>
      </c>
      <c r="U25" s="19">
        <f>Расходы!U105</f>
        <v>3500</v>
      </c>
      <c r="V25" s="19">
        <f>Расходы!V105</f>
        <v>3500</v>
      </c>
      <c r="W25" s="19">
        <f>Расходы!W105</f>
        <v>3500</v>
      </c>
      <c r="X25" s="19">
        <f>Расходы!X105</f>
        <v>3500</v>
      </c>
      <c r="Y25" s="19">
        <f>Расходы!Y105</f>
        <v>3500</v>
      </c>
      <c r="Z25" s="19">
        <f>Расходы!Z105</f>
        <v>3500</v>
      </c>
      <c r="AA25" s="19">
        <f>Расходы!AA105</f>
        <v>3500</v>
      </c>
      <c r="AB25" s="19">
        <f>Расходы!AB105</f>
        <v>3500</v>
      </c>
      <c r="AC25" s="19">
        <f>Расходы!AC105</f>
        <v>3500</v>
      </c>
      <c r="AD25" s="19">
        <f>Расходы!AD105</f>
        <v>3500</v>
      </c>
      <c r="AE25" s="19">
        <f>Расходы!AE105</f>
        <v>3500</v>
      </c>
      <c r="AF25" s="19">
        <f>Расходы!AF105</f>
        <v>3500</v>
      </c>
      <c r="AG25" s="19">
        <f>Расходы!AG105</f>
        <v>3500</v>
      </c>
      <c r="AH25" s="19">
        <f>Расходы!AH105</f>
        <v>3500</v>
      </c>
      <c r="AI25" s="19">
        <f>Расходы!AI105</f>
        <v>3500</v>
      </c>
      <c r="AJ25" s="19">
        <f>Расходы!AJ105</f>
        <v>3500</v>
      </c>
      <c r="AK25" s="19">
        <f>Расходы!AK105</f>
        <v>3500</v>
      </c>
      <c r="AL25" s="19">
        <f>Расходы!AL105</f>
        <v>3500</v>
      </c>
      <c r="AM25" s="19">
        <f>Расходы!AM105</f>
        <v>3500</v>
      </c>
      <c r="AN25" s="19">
        <f>Расходы!AN105</f>
        <v>3500</v>
      </c>
    </row>
    <row r="26" spans="1:40" x14ac:dyDescent="0.2">
      <c r="A26" t="s">
        <v>50</v>
      </c>
      <c r="E26" s="19">
        <f>Расходы!E111</f>
        <v>0</v>
      </c>
      <c r="F26" s="19">
        <f>Расходы!F111</f>
        <v>0</v>
      </c>
      <c r="G26" s="19">
        <f>Расходы!G111</f>
        <v>0</v>
      </c>
      <c r="H26" s="19">
        <f>Расходы!H111</f>
        <v>0</v>
      </c>
      <c r="I26" s="19">
        <f>Расходы!I111</f>
        <v>0</v>
      </c>
      <c r="J26" s="19">
        <f>Расходы!J111</f>
        <v>400000</v>
      </c>
      <c r="K26" s="19">
        <f>Расходы!K111</f>
        <v>400000</v>
      </c>
      <c r="L26" s="19">
        <f>Расходы!L111</f>
        <v>410000</v>
      </c>
      <c r="M26" s="19">
        <f>Расходы!M111</f>
        <v>410000</v>
      </c>
      <c r="N26" s="19">
        <f>Расходы!N111</f>
        <v>1110000</v>
      </c>
      <c r="O26" s="19">
        <f>Расходы!O111</f>
        <v>1110000</v>
      </c>
      <c r="P26" s="19">
        <f>Расходы!P111</f>
        <v>1110000</v>
      </c>
      <c r="Q26" s="19">
        <f>Расходы!Q111</f>
        <v>1110000</v>
      </c>
      <c r="R26" s="19">
        <f>Расходы!R111</f>
        <v>1110000</v>
      </c>
      <c r="S26" s="19">
        <f>Расходы!S111</f>
        <v>1110000</v>
      </c>
      <c r="T26" s="19">
        <f>Расходы!T111</f>
        <v>1110000</v>
      </c>
      <c r="U26" s="19">
        <f>Расходы!U111</f>
        <v>1110000</v>
      </c>
      <c r="V26" s="19">
        <f>Расходы!V111</f>
        <v>1110000</v>
      </c>
      <c r="W26" s="19">
        <f>Расходы!W111</f>
        <v>1110000</v>
      </c>
      <c r="X26" s="19">
        <f>Расходы!X111</f>
        <v>1110000</v>
      </c>
      <c r="Y26" s="19">
        <f>Расходы!Y111</f>
        <v>1110000</v>
      </c>
      <c r="Z26" s="19">
        <f>Расходы!Z111</f>
        <v>1110000</v>
      </c>
      <c r="AA26" s="19">
        <f>Расходы!AA111</f>
        <v>1110000</v>
      </c>
      <c r="AB26" s="19">
        <f>Расходы!AB111</f>
        <v>1110000</v>
      </c>
      <c r="AC26" s="19">
        <f>Расходы!AC111</f>
        <v>1110000</v>
      </c>
      <c r="AD26" s="19">
        <f>Расходы!AD111</f>
        <v>1110000</v>
      </c>
      <c r="AE26" s="19">
        <f>Расходы!AE111</f>
        <v>1110000</v>
      </c>
      <c r="AF26" s="19">
        <f>Расходы!AF111</f>
        <v>1110000</v>
      </c>
      <c r="AG26" s="19">
        <f>Расходы!AG111</f>
        <v>1110000</v>
      </c>
      <c r="AH26" s="19">
        <f>Расходы!AH111</f>
        <v>1110000</v>
      </c>
      <c r="AI26" s="19">
        <f>Расходы!AI111</f>
        <v>1110000</v>
      </c>
      <c r="AJ26" s="19">
        <f>Расходы!AJ111</f>
        <v>1110000</v>
      </c>
      <c r="AK26" s="19">
        <f>Расходы!AK111</f>
        <v>1110000</v>
      </c>
      <c r="AL26" s="19">
        <f>Расходы!AL111</f>
        <v>1110000</v>
      </c>
      <c r="AM26" s="19">
        <f>Расходы!AM111</f>
        <v>1110000</v>
      </c>
      <c r="AN26" s="19">
        <f>Расходы!AN111</f>
        <v>1110000</v>
      </c>
    </row>
    <row r="27" spans="1:40" x14ac:dyDescent="0.2">
      <c r="A27" t="s">
        <v>66</v>
      </c>
      <c r="E27" s="19">
        <f>Расходы!E119</f>
        <v>0</v>
      </c>
      <c r="F27" s="19">
        <f>Расходы!F119</f>
        <v>0</v>
      </c>
      <c r="G27" s="19">
        <f>Расходы!G119</f>
        <v>0</v>
      </c>
      <c r="H27" s="19">
        <f>Расходы!H119</f>
        <v>0</v>
      </c>
      <c r="I27" s="19">
        <f>Расходы!I119</f>
        <v>0</v>
      </c>
      <c r="J27" s="19">
        <f>Расходы!J119</f>
        <v>0</v>
      </c>
      <c r="K27" s="19">
        <f>Расходы!K119</f>
        <v>0</v>
      </c>
      <c r="L27" s="19">
        <f>Расходы!L119</f>
        <v>0</v>
      </c>
      <c r="M27" s="19">
        <f>Расходы!M119</f>
        <v>0</v>
      </c>
      <c r="N27" s="19">
        <f>Расходы!N119</f>
        <v>0</v>
      </c>
      <c r="O27" s="19">
        <f>Расходы!O119</f>
        <v>0</v>
      </c>
      <c r="P27" s="19">
        <f>Расходы!P119</f>
        <v>0</v>
      </c>
      <c r="Q27" s="19">
        <f>Расходы!Q119</f>
        <v>0</v>
      </c>
      <c r="R27" s="19">
        <f>Расходы!R119</f>
        <v>0</v>
      </c>
      <c r="S27" s="19">
        <f>Расходы!S119</f>
        <v>0</v>
      </c>
      <c r="T27" s="19">
        <f>Расходы!T119</f>
        <v>0</v>
      </c>
      <c r="U27" s="19">
        <f>Расходы!U119</f>
        <v>0</v>
      </c>
      <c r="V27" s="19">
        <f>Расходы!V119</f>
        <v>0</v>
      </c>
      <c r="W27" s="19">
        <f>Расходы!W119</f>
        <v>0</v>
      </c>
      <c r="X27" s="19">
        <f>Расходы!X119</f>
        <v>0</v>
      </c>
      <c r="Y27" s="19">
        <f>Расходы!Y119</f>
        <v>0</v>
      </c>
      <c r="Z27" s="19">
        <f>Расходы!Z119</f>
        <v>0</v>
      </c>
      <c r="AA27" s="19">
        <f>Расходы!AA119</f>
        <v>0</v>
      </c>
      <c r="AB27" s="19">
        <f>Расходы!AB119</f>
        <v>0</v>
      </c>
      <c r="AC27" s="19">
        <f>Расходы!AC119</f>
        <v>0</v>
      </c>
      <c r="AD27" s="19">
        <f>Расходы!AD119</f>
        <v>0</v>
      </c>
      <c r="AE27" s="19">
        <f>Расходы!AE119</f>
        <v>0</v>
      </c>
      <c r="AF27" s="19">
        <f>Расходы!AF119</f>
        <v>0</v>
      </c>
      <c r="AG27" s="19">
        <f>Расходы!AG119</f>
        <v>0</v>
      </c>
      <c r="AH27" s="19">
        <f>Расходы!AH119</f>
        <v>0</v>
      </c>
      <c r="AI27" s="19">
        <f>Расходы!AI119</f>
        <v>0</v>
      </c>
      <c r="AJ27" s="19">
        <f>Расходы!AJ119</f>
        <v>0</v>
      </c>
      <c r="AK27" s="19">
        <f>Расходы!AK119</f>
        <v>0</v>
      </c>
      <c r="AL27" s="19">
        <f>Расходы!AL119</f>
        <v>0</v>
      </c>
      <c r="AM27" s="19">
        <f>Расходы!AM119</f>
        <v>0</v>
      </c>
      <c r="AN27" s="19">
        <f>Расходы!AN119</f>
        <v>0</v>
      </c>
    </row>
    <row r="28" spans="1:40" x14ac:dyDescent="0.2">
      <c r="A28" t="s">
        <v>69</v>
      </c>
      <c r="E28" s="19">
        <f>Расходы!E128</f>
        <v>0</v>
      </c>
      <c r="F28" s="19">
        <f>Расходы!F128</f>
        <v>0</v>
      </c>
      <c r="G28" s="19">
        <f>Расходы!G128</f>
        <v>0</v>
      </c>
      <c r="H28" s="19">
        <f>Расходы!H128</f>
        <v>0</v>
      </c>
      <c r="I28" s="19">
        <f>Расходы!I128</f>
        <v>0</v>
      </c>
      <c r="J28" s="19">
        <f>Расходы!J128</f>
        <v>1715000</v>
      </c>
      <c r="K28" s="19">
        <f>Расходы!K128</f>
        <v>150000</v>
      </c>
      <c r="L28" s="19">
        <f>Расходы!L128</f>
        <v>2650000</v>
      </c>
      <c r="M28" s="19">
        <f>Расходы!M128</f>
        <v>150000</v>
      </c>
      <c r="N28" s="19">
        <f>Расходы!N128</f>
        <v>150000</v>
      </c>
      <c r="O28" s="19">
        <f>Расходы!O128</f>
        <v>150000</v>
      </c>
      <c r="P28" s="19">
        <f>Расходы!P128</f>
        <v>150000</v>
      </c>
      <c r="Q28" s="19">
        <f>Расходы!Q128</f>
        <v>150000</v>
      </c>
      <c r="R28" s="19">
        <f>Расходы!R128</f>
        <v>150000</v>
      </c>
      <c r="S28" s="19">
        <f>Расходы!S128</f>
        <v>150000</v>
      </c>
      <c r="T28" s="19">
        <f>Расходы!T128</f>
        <v>150000</v>
      </c>
      <c r="U28" s="19">
        <f>Расходы!U128</f>
        <v>150000</v>
      </c>
      <c r="V28" s="19">
        <f>Расходы!V128</f>
        <v>150000</v>
      </c>
      <c r="W28" s="19">
        <f>Расходы!W128</f>
        <v>150000</v>
      </c>
      <c r="X28" s="19">
        <f>Расходы!X128</f>
        <v>150000</v>
      </c>
      <c r="Y28" s="19">
        <f>Расходы!Y128</f>
        <v>150000</v>
      </c>
      <c r="Z28" s="19">
        <f>Расходы!Z128</f>
        <v>150000</v>
      </c>
      <c r="AA28" s="19">
        <f>Расходы!AA128</f>
        <v>150000</v>
      </c>
      <c r="AB28" s="19">
        <f>Расходы!AB128</f>
        <v>0</v>
      </c>
      <c r="AC28" s="19">
        <f>Расходы!AC128</f>
        <v>0</v>
      </c>
      <c r="AD28" s="19">
        <f>Расходы!AD128</f>
        <v>0</v>
      </c>
      <c r="AE28" s="19">
        <f>Расходы!AE128</f>
        <v>0</v>
      </c>
      <c r="AF28" s="19">
        <f>Расходы!AF128</f>
        <v>0</v>
      </c>
      <c r="AG28" s="19">
        <f>Расходы!AG128</f>
        <v>0</v>
      </c>
      <c r="AH28" s="19">
        <f>Расходы!AH128</f>
        <v>0</v>
      </c>
      <c r="AI28" s="19">
        <f>Расходы!AI128</f>
        <v>0</v>
      </c>
      <c r="AJ28" s="19">
        <f>Расходы!AJ128</f>
        <v>0</v>
      </c>
      <c r="AK28" s="19">
        <f>Расходы!AK128</f>
        <v>0</v>
      </c>
      <c r="AL28" s="19">
        <f>Расходы!AL128</f>
        <v>0</v>
      </c>
      <c r="AM28" s="19">
        <f>Расходы!AM128</f>
        <v>0</v>
      </c>
      <c r="AN28" s="19">
        <f>Расходы!AN128</f>
        <v>0</v>
      </c>
    </row>
    <row r="29" spans="1:40" ht="17" thickBot="1" x14ac:dyDescent="0.25">
      <c r="A29" t="s">
        <v>77</v>
      </c>
      <c r="E29" s="19">
        <f>Расходы!E136</f>
        <v>0</v>
      </c>
      <c r="F29" s="19">
        <f>Расходы!F136</f>
        <v>0</v>
      </c>
      <c r="G29" s="19">
        <f>Расходы!G136</f>
        <v>0</v>
      </c>
      <c r="H29" s="19">
        <f>Расходы!H136</f>
        <v>0</v>
      </c>
      <c r="I29" s="19">
        <f>Расходы!I136</f>
        <v>0</v>
      </c>
      <c r="J29" s="19">
        <f>Расходы!J136</f>
        <v>0</v>
      </c>
      <c r="K29" s="19">
        <f>Расходы!K136</f>
        <v>0</v>
      </c>
      <c r="L29" s="19">
        <f>Расходы!L136</f>
        <v>0</v>
      </c>
      <c r="M29" s="19">
        <f>Расходы!M136</f>
        <v>0</v>
      </c>
      <c r="N29" s="19">
        <f>Расходы!N136</f>
        <v>0</v>
      </c>
      <c r="O29" s="19">
        <f>Расходы!O136</f>
        <v>0</v>
      </c>
      <c r="P29" s="19">
        <f>Расходы!P136</f>
        <v>0</v>
      </c>
      <c r="Q29" s="19">
        <f>Расходы!Q136</f>
        <v>0</v>
      </c>
      <c r="R29" s="19">
        <f>Расходы!R136</f>
        <v>0</v>
      </c>
      <c r="S29" s="19">
        <f>Расходы!S136</f>
        <v>0</v>
      </c>
      <c r="T29" s="19">
        <f>Расходы!T136</f>
        <v>0</v>
      </c>
      <c r="U29" s="19">
        <f>Расходы!U136</f>
        <v>0</v>
      </c>
      <c r="V29" s="19">
        <f>Расходы!V136</f>
        <v>0</v>
      </c>
      <c r="W29" s="19">
        <f>Расходы!W136</f>
        <v>0</v>
      </c>
      <c r="X29" s="19">
        <f>Расходы!X136</f>
        <v>0</v>
      </c>
      <c r="Y29" s="19">
        <f>Расходы!Y136</f>
        <v>0</v>
      </c>
      <c r="Z29" s="19">
        <f>Расходы!Z136</f>
        <v>0</v>
      </c>
      <c r="AA29" s="19">
        <f>Расходы!AA136</f>
        <v>0</v>
      </c>
      <c r="AB29" s="19">
        <f>Расходы!AB136</f>
        <v>0</v>
      </c>
      <c r="AC29" s="19">
        <f>Расходы!AC136</f>
        <v>0</v>
      </c>
      <c r="AD29" s="19">
        <f>Расходы!AD136</f>
        <v>0</v>
      </c>
      <c r="AE29" s="19">
        <f>Расходы!AE136</f>
        <v>0</v>
      </c>
      <c r="AF29" s="19">
        <f>Расходы!AF136</f>
        <v>0</v>
      </c>
      <c r="AG29" s="19">
        <f>Расходы!AG136</f>
        <v>0</v>
      </c>
      <c r="AH29" s="19">
        <f>Расходы!AH136</f>
        <v>0</v>
      </c>
      <c r="AI29" s="19">
        <f>Расходы!AI136</f>
        <v>0</v>
      </c>
      <c r="AJ29" s="19">
        <f>Расходы!AJ136</f>
        <v>0</v>
      </c>
      <c r="AK29" s="19">
        <f>Расходы!AK136</f>
        <v>0</v>
      </c>
      <c r="AL29" s="19">
        <f>Расходы!AL136</f>
        <v>0</v>
      </c>
      <c r="AM29" s="19">
        <f>Расходы!AM136</f>
        <v>0</v>
      </c>
      <c r="AN29" s="19">
        <f>Расходы!AN136</f>
        <v>0</v>
      </c>
    </row>
    <row r="30" spans="1:40" ht="17" thickBot="1" x14ac:dyDescent="0.25">
      <c r="A30" s="12" t="s">
        <v>23</v>
      </c>
      <c r="B30" s="6"/>
      <c r="C30" s="6"/>
      <c r="D30" s="6"/>
      <c r="E30" s="7">
        <f t="shared" ref="E30:AB30" si="25">E6-E17-E21</f>
        <v>0</v>
      </c>
      <c r="F30" s="7">
        <f t="shared" si="25"/>
        <v>0</v>
      </c>
      <c r="G30" s="7">
        <f t="shared" si="25"/>
        <v>0</v>
      </c>
      <c r="H30" s="7">
        <f t="shared" si="25"/>
        <v>0</v>
      </c>
      <c r="I30" s="7">
        <f t="shared" si="25"/>
        <v>-7188000</v>
      </c>
      <c r="J30" s="7">
        <f t="shared" si="25"/>
        <v>-2152500</v>
      </c>
      <c r="K30" s="7">
        <f t="shared" si="25"/>
        <v>-29082000</v>
      </c>
      <c r="L30" s="7">
        <f t="shared" si="25"/>
        <v>-750116</v>
      </c>
      <c r="M30" s="7">
        <f t="shared" si="25"/>
        <v>1620954</v>
      </c>
      <c r="N30" s="7">
        <f t="shared" si="25"/>
        <v>1802102</v>
      </c>
      <c r="O30" s="7">
        <f t="shared" si="25"/>
        <v>1802102</v>
      </c>
      <c r="P30" s="7">
        <f t="shared" si="25"/>
        <v>1861250</v>
      </c>
      <c r="Q30" s="7">
        <f t="shared" si="25"/>
        <v>1873340</v>
      </c>
      <c r="R30" s="7">
        <f t="shared" si="25"/>
        <v>1861250</v>
      </c>
      <c r="S30" s="7">
        <f t="shared" si="25"/>
        <v>1920398</v>
      </c>
      <c r="T30" s="7">
        <f t="shared" si="25"/>
        <v>1920398</v>
      </c>
      <c r="U30" s="7">
        <f t="shared" si="25"/>
        <v>1920398</v>
      </c>
      <c r="V30" s="7">
        <f t="shared" si="25"/>
        <v>1920398</v>
      </c>
      <c r="W30" s="7">
        <f t="shared" si="25"/>
        <v>1920398</v>
      </c>
      <c r="X30" s="7">
        <f t="shared" si="25"/>
        <v>1920398</v>
      </c>
      <c r="Y30" s="7">
        <f t="shared" si="25"/>
        <v>1920398</v>
      </c>
      <c r="Z30" s="7">
        <f t="shared" si="25"/>
        <v>1920398</v>
      </c>
      <c r="AA30" s="7">
        <f t="shared" si="25"/>
        <v>1920398</v>
      </c>
      <c r="AB30" s="7">
        <f t="shared" si="25"/>
        <v>2040398</v>
      </c>
      <c r="AC30" s="7">
        <f t="shared" ref="AC30:AN30" si="26">AC6-AC17-AC21</f>
        <v>2040398</v>
      </c>
      <c r="AD30" s="7">
        <f t="shared" si="26"/>
        <v>2040398</v>
      </c>
      <c r="AE30" s="7">
        <f t="shared" si="26"/>
        <v>2040398</v>
      </c>
      <c r="AF30" s="7">
        <f t="shared" si="26"/>
        <v>2040398</v>
      </c>
      <c r="AG30" s="7">
        <f t="shared" si="26"/>
        <v>2040398</v>
      </c>
      <c r="AH30" s="7">
        <f>AH6-AH17-AH21</f>
        <v>2040398</v>
      </c>
      <c r="AI30" s="7">
        <f t="shared" si="26"/>
        <v>2040398</v>
      </c>
      <c r="AJ30" s="7">
        <f t="shared" si="26"/>
        <v>2040398</v>
      </c>
      <c r="AK30" s="7">
        <f t="shared" si="26"/>
        <v>2040398</v>
      </c>
      <c r="AL30" s="7">
        <f t="shared" si="26"/>
        <v>2040398</v>
      </c>
      <c r="AM30" s="7">
        <f t="shared" si="26"/>
        <v>2040398</v>
      </c>
      <c r="AN30" s="7">
        <f t="shared" si="26"/>
        <v>2040398</v>
      </c>
    </row>
    <row r="31" spans="1:40" x14ac:dyDescent="0.2">
      <c r="A31" t="s">
        <v>24</v>
      </c>
      <c r="G31" s="13">
        <f>SUM(E30:G30)</f>
        <v>0</v>
      </c>
      <c r="J31" s="13">
        <f>SUM(H30:J30)</f>
        <v>-9340500</v>
      </c>
      <c r="M31" s="13">
        <f>SUM(K30:M30)</f>
        <v>-28211162</v>
      </c>
      <c r="P31" s="13">
        <f>SUM(N30:P30)</f>
        <v>5465454</v>
      </c>
      <c r="S31" s="13">
        <f>SUM(Q30:S30)</f>
        <v>5654988</v>
      </c>
      <c r="V31" s="13">
        <f>SUM(T30:V30)</f>
        <v>5761194</v>
      </c>
      <c r="Y31" s="13">
        <f>SUM(W30:Y30)</f>
        <v>5761194</v>
      </c>
      <c r="AB31" s="13">
        <f>SUM(Z30:AB30)</f>
        <v>5881194</v>
      </c>
      <c r="AE31" s="13">
        <f>SUM(AC30:AE30)</f>
        <v>6121194</v>
      </c>
      <c r="AH31" s="13">
        <f>SUM(AF30:AH30)</f>
        <v>6121194</v>
      </c>
      <c r="AK31" s="13">
        <f>SUM(AI30:AK30)</f>
        <v>6121194</v>
      </c>
      <c r="AN31" s="13">
        <f>SUM(AL30:AN30)</f>
        <v>6121194</v>
      </c>
    </row>
    <row r="32" spans="1:40" ht="17" thickBot="1" x14ac:dyDescent="0.25">
      <c r="A32" t="s">
        <v>25</v>
      </c>
      <c r="G32" s="13">
        <f>G31</f>
        <v>0</v>
      </c>
      <c r="J32" s="13">
        <f>G32+J31</f>
        <v>-9340500</v>
      </c>
      <c r="M32" s="13">
        <f>J32+M31</f>
        <v>-37551662</v>
      </c>
      <c r="P32" s="13">
        <f>M32+P31</f>
        <v>-32086208</v>
      </c>
      <c r="S32" s="13">
        <f>P32+S31</f>
        <v>-26431220</v>
      </c>
      <c r="V32" s="13">
        <f>S32+V31</f>
        <v>-20670026</v>
      </c>
      <c r="Y32" s="13">
        <f>V32+Y31</f>
        <v>-14908832</v>
      </c>
      <c r="AB32" s="13">
        <f>Y32+AB31</f>
        <v>-9027638</v>
      </c>
      <c r="AE32" s="13">
        <f>AB32+AE31</f>
        <v>-2906444</v>
      </c>
      <c r="AH32" s="13">
        <f>AE32+AH31</f>
        <v>3214750</v>
      </c>
      <c r="AK32" s="13">
        <f>AH32+AK31</f>
        <v>9335944</v>
      </c>
      <c r="AN32" s="13">
        <f>AK32+AN31</f>
        <v>15457138</v>
      </c>
    </row>
    <row r="33" spans="1:55" s="6" customFormat="1" ht="17" thickBot="1" x14ac:dyDescent="0.25">
      <c r="A33" s="12" t="s">
        <v>112</v>
      </c>
      <c r="E33" s="48">
        <f>E6-E6*$B$63-E21</f>
        <v>0</v>
      </c>
      <c r="F33" s="48">
        <f t="shared" ref="F33:AN33" si="27">F6-F6*$B$63-F21</f>
        <v>0</v>
      </c>
      <c r="G33" s="48">
        <f t="shared" si="27"/>
        <v>0</v>
      </c>
      <c r="H33" s="48">
        <f t="shared" si="27"/>
        <v>0</v>
      </c>
      <c r="I33" s="48">
        <f t="shared" si="27"/>
        <v>-7188000</v>
      </c>
      <c r="J33" s="48">
        <f t="shared" si="27"/>
        <v>-2152500</v>
      </c>
      <c r="K33" s="48">
        <f t="shared" si="27"/>
        <v>-29082000</v>
      </c>
      <c r="L33" s="48">
        <f t="shared" si="27"/>
        <v>-404638</v>
      </c>
      <c r="M33" s="48">
        <f t="shared" si="27"/>
        <v>2639997</v>
      </c>
      <c r="N33" s="48">
        <f t="shared" si="27"/>
        <v>3027811</v>
      </c>
      <c r="O33" s="48">
        <f t="shared" si="27"/>
        <v>3027811</v>
      </c>
      <c r="P33" s="48">
        <f t="shared" si="27"/>
        <v>3114625</v>
      </c>
      <c r="Q33" s="48">
        <f t="shared" si="27"/>
        <v>3132370</v>
      </c>
      <c r="R33" s="48">
        <f t="shared" si="27"/>
        <v>3114625</v>
      </c>
      <c r="S33" s="48">
        <f t="shared" si="27"/>
        <v>3201439</v>
      </c>
      <c r="T33" s="48">
        <f t="shared" si="27"/>
        <v>3201439</v>
      </c>
      <c r="U33" s="48">
        <f t="shared" si="27"/>
        <v>3201439</v>
      </c>
      <c r="V33" s="48">
        <f t="shared" si="27"/>
        <v>3201439</v>
      </c>
      <c r="W33" s="48">
        <f t="shared" si="27"/>
        <v>3201439</v>
      </c>
      <c r="X33" s="48">
        <f t="shared" si="27"/>
        <v>3201439</v>
      </c>
      <c r="Y33" s="48">
        <f t="shared" si="27"/>
        <v>3201439</v>
      </c>
      <c r="Z33" s="48">
        <f t="shared" si="27"/>
        <v>3201439</v>
      </c>
      <c r="AA33" s="48">
        <f t="shared" si="27"/>
        <v>3201439</v>
      </c>
      <c r="AB33" s="48">
        <f t="shared" si="27"/>
        <v>3351439</v>
      </c>
      <c r="AC33" s="48">
        <f t="shared" si="27"/>
        <v>3351439</v>
      </c>
      <c r="AD33" s="48">
        <f t="shared" si="27"/>
        <v>3351439</v>
      </c>
      <c r="AE33" s="48">
        <f t="shared" si="27"/>
        <v>3351439</v>
      </c>
      <c r="AF33" s="48">
        <f t="shared" si="27"/>
        <v>3351439</v>
      </c>
      <c r="AG33" s="48">
        <f t="shared" si="27"/>
        <v>3351439</v>
      </c>
      <c r="AH33" s="48">
        <f>AH6-AH6*$B$63-AH21</f>
        <v>3351439</v>
      </c>
      <c r="AI33" s="48">
        <f t="shared" si="27"/>
        <v>3351439</v>
      </c>
      <c r="AJ33" s="48">
        <f t="shared" si="27"/>
        <v>3351439</v>
      </c>
      <c r="AK33" s="48">
        <f t="shared" si="27"/>
        <v>3351439</v>
      </c>
      <c r="AL33" s="48">
        <f t="shared" si="27"/>
        <v>3351439</v>
      </c>
      <c r="AM33" s="48">
        <f t="shared" si="27"/>
        <v>3351439</v>
      </c>
      <c r="AN33" s="48">
        <f t="shared" si="27"/>
        <v>3351439</v>
      </c>
    </row>
    <row r="34" spans="1:55" x14ac:dyDescent="0.2">
      <c r="A34" s="27" t="s">
        <v>111</v>
      </c>
      <c r="I34" s="47">
        <f>I30</f>
        <v>-7188000</v>
      </c>
      <c r="J34" s="47">
        <f>I34+J30</f>
        <v>-9340500</v>
      </c>
      <c r="K34" s="47">
        <f t="shared" ref="K34:AB34" si="28">J34+K30</f>
        <v>-38422500</v>
      </c>
      <c r="L34" s="47">
        <f t="shared" si="28"/>
        <v>-39172616</v>
      </c>
      <c r="M34" s="47">
        <f t="shared" si="28"/>
        <v>-37551662</v>
      </c>
      <c r="N34" s="47">
        <f t="shared" si="28"/>
        <v>-35749560</v>
      </c>
      <c r="O34" s="47">
        <f t="shared" si="28"/>
        <v>-33947458</v>
      </c>
      <c r="P34" s="47">
        <f t="shared" si="28"/>
        <v>-32086208</v>
      </c>
      <c r="Q34" s="47">
        <f t="shared" si="28"/>
        <v>-30212868</v>
      </c>
      <c r="R34" s="47">
        <f t="shared" si="28"/>
        <v>-28351618</v>
      </c>
      <c r="S34" s="47">
        <f t="shared" si="28"/>
        <v>-26431220</v>
      </c>
      <c r="T34" s="47">
        <f t="shared" si="28"/>
        <v>-24510822</v>
      </c>
      <c r="U34" s="47">
        <f t="shared" si="28"/>
        <v>-22590424</v>
      </c>
      <c r="V34" s="47">
        <f t="shared" si="28"/>
        <v>-20670026</v>
      </c>
      <c r="W34" s="47">
        <f t="shared" si="28"/>
        <v>-18749628</v>
      </c>
      <c r="X34" s="47">
        <f t="shared" si="28"/>
        <v>-16829230</v>
      </c>
      <c r="Y34" s="47">
        <f t="shared" si="28"/>
        <v>-14908832</v>
      </c>
      <c r="Z34" s="47">
        <f t="shared" si="28"/>
        <v>-12988434</v>
      </c>
      <c r="AA34" s="47">
        <f t="shared" si="28"/>
        <v>-11068036</v>
      </c>
      <c r="AB34" s="47">
        <f t="shared" si="28"/>
        <v>-9027638</v>
      </c>
      <c r="AC34" s="47">
        <f t="shared" ref="AC34:AN34" si="29">AB34+AC30</f>
        <v>-6987240</v>
      </c>
      <c r="AD34" s="47">
        <f t="shared" si="29"/>
        <v>-4946842</v>
      </c>
      <c r="AE34" s="47">
        <f t="shared" si="29"/>
        <v>-2906444</v>
      </c>
      <c r="AF34" s="47">
        <f t="shared" si="29"/>
        <v>-866046</v>
      </c>
      <c r="AG34" s="47">
        <f t="shared" si="29"/>
        <v>1174352</v>
      </c>
      <c r="AH34" s="47">
        <f>AG34+AH30</f>
        <v>3214750</v>
      </c>
      <c r="AI34" s="47">
        <f>AH34+AI30</f>
        <v>5255148</v>
      </c>
      <c r="AJ34" s="47">
        <f t="shared" si="29"/>
        <v>7295546</v>
      </c>
      <c r="AK34" s="47">
        <f t="shared" si="29"/>
        <v>9335944</v>
      </c>
      <c r="AL34" s="47">
        <f t="shared" si="29"/>
        <v>11376342</v>
      </c>
      <c r="AM34" s="47">
        <f t="shared" si="29"/>
        <v>13416740</v>
      </c>
      <c r="AN34" s="47">
        <f t="shared" si="29"/>
        <v>15457138</v>
      </c>
    </row>
    <row r="35" spans="1:55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</row>
    <row r="40" spans="1:55" x14ac:dyDescent="0.2">
      <c r="A40" s="84" t="s">
        <v>113</v>
      </c>
      <c r="B40" s="85"/>
    </row>
    <row r="41" spans="1:55" ht="17" thickBot="1" x14ac:dyDescent="0.25">
      <c r="A41" s="88"/>
      <c r="B41" s="89"/>
    </row>
    <row r="42" spans="1:55" ht="17" thickBot="1" x14ac:dyDescent="0.25">
      <c r="A42" s="49" t="s">
        <v>85</v>
      </c>
      <c r="B42" s="54">
        <v>0.13</v>
      </c>
      <c r="C42" s="9"/>
      <c r="D42" s="9"/>
      <c r="J42" s="19">
        <f>IF(J$31&gt;0,J$31,0)*$B$42</f>
        <v>0</v>
      </c>
      <c r="K42" s="19">
        <f t="shared" ref="K42:AN42" si="30">IF(K$31&gt;0,K$31,0)*$B$42</f>
        <v>0</v>
      </c>
      <c r="L42" s="19">
        <f t="shared" si="30"/>
        <v>0</v>
      </c>
      <c r="M42" s="19">
        <f t="shared" si="30"/>
        <v>0</v>
      </c>
      <c r="N42" s="19">
        <f t="shared" si="30"/>
        <v>0</v>
      </c>
      <c r="O42" s="19">
        <f t="shared" si="30"/>
        <v>0</v>
      </c>
      <c r="P42" s="19">
        <f t="shared" si="30"/>
        <v>710509.02</v>
      </c>
      <c r="Q42" s="19">
        <f t="shared" si="30"/>
        <v>0</v>
      </c>
      <c r="R42" s="19">
        <f t="shared" si="30"/>
        <v>0</v>
      </c>
      <c r="S42" s="19">
        <f t="shared" si="30"/>
        <v>735148.44000000006</v>
      </c>
      <c r="T42" s="19">
        <f t="shared" si="30"/>
        <v>0</v>
      </c>
      <c r="U42" s="19">
        <f t="shared" si="30"/>
        <v>0</v>
      </c>
      <c r="V42" s="19">
        <f t="shared" si="30"/>
        <v>748955.22</v>
      </c>
      <c r="W42" s="19">
        <f t="shared" si="30"/>
        <v>0</v>
      </c>
      <c r="X42" s="19">
        <f t="shared" si="30"/>
        <v>0</v>
      </c>
      <c r="Y42" s="19">
        <f t="shared" si="30"/>
        <v>748955.22</v>
      </c>
      <c r="Z42" s="19">
        <f t="shared" si="30"/>
        <v>0</v>
      </c>
      <c r="AA42" s="19">
        <f t="shared" si="30"/>
        <v>0</v>
      </c>
      <c r="AB42" s="19">
        <f t="shared" si="30"/>
        <v>764555.22</v>
      </c>
      <c r="AC42" s="19">
        <f t="shared" si="30"/>
        <v>0</v>
      </c>
      <c r="AD42" s="19">
        <f t="shared" si="30"/>
        <v>0</v>
      </c>
      <c r="AE42" s="19">
        <f t="shared" si="30"/>
        <v>795755.22</v>
      </c>
      <c r="AF42" s="19">
        <f t="shared" si="30"/>
        <v>0</v>
      </c>
      <c r="AG42" s="19">
        <f>IF(AG$31&gt;0,AG$31,0)*$B$42</f>
        <v>0</v>
      </c>
      <c r="AH42" s="19">
        <f>IF(AH$31&gt;0,AH$31,0)*$B$42</f>
        <v>795755.22</v>
      </c>
      <c r="AI42" s="19">
        <f t="shared" si="30"/>
        <v>0</v>
      </c>
      <c r="AJ42" s="19">
        <f t="shared" si="30"/>
        <v>0</v>
      </c>
      <c r="AK42" s="19">
        <f t="shared" si="30"/>
        <v>795755.22</v>
      </c>
      <c r="AL42" s="19">
        <f t="shared" si="30"/>
        <v>0</v>
      </c>
      <c r="AM42" s="19">
        <f t="shared" si="30"/>
        <v>0</v>
      </c>
      <c r="AN42" s="19">
        <f t="shared" si="30"/>
        <v>795755.22</v>
      </c>
    </row>
    <row r="43" spans="1:55" s="6" customFormat="1" ht="17" thickBot="1" x14ac:dyDescent="0.25">
      <c r="A43" s="20" t="s">
        <v>93</v>
      </c>
      <c r="C43" s="57" t="s">
        <v>99</v>
      </c>
      <c r="D43" s="57" t="s">
        <v>100</v>
      </c>
      <c r="J43" s="38">
        <f>IF(J$31&gt;0,J$31,0)-J42</f>
        <v>0</v>
      </c>
      <c r="K43" s="38">
        <f t="shared" ref="K43:AN43" si="31">IF(K$31&gt;0,K$31,0)-K42</f>
        <v>0</v>
      </c>
      <c r="L43" s="38">
        <f t="shared" si="31"/>
        <v>0</v>
      </c>
      <c r="M43" s="38">
        <f t="shared" si="31"/>
        <v>0</v>
      </c>
      <c r="N43" s="38">
        <f t="shared" si="31"/>
        <v>0</v>
      </c>
      <c r="O43" s="38">
        <f t="shared" si="31"/>
        <v>0</v>
      </c>
      <c r="P43" s="38">
        <f t="shared" si="31"/>
        <v>4754944.9800000004</v>
      </c>
      <c r="Q43" s="38">
        <f t="shared" si="31"/>
        <v>0</v>
      </c>
      <c r="R43" s="38">
        <f t="shared" si="31"/>
        <v>0</v>
      </c>
      <c r="S43" s="38">
        <f t="shared" si="31"/>
        <v>4919839.5599999996</v>
      </c>
      <c r="T43" s="38">
        <f t="shared" si="31"/>
        <v>0</v>
      </c>
      <c r="U43" s="38">
        <f t="shared" si="31"/>
        <v>0</v>
      </c>
      <c r="V43" s="38">
        <f t="shared" si="31"/>
        <v>5012238.78</v>
      </c>
      <c r="W43" s="38">
        <f t="shared" si="31"/>
        <v>0</v>
      </c>
      <c r="X43" s="38">
        <f t="shared" si="31"/>
        <v>0</v>
      </c>
      <c r="Y43" s="38">
        <f t="shared" si="31"/>
        <v>5012238.78</v>
      </c>
      <c r="Z43" s="38">
        <f t="shared" si="31"/>
        <v>0</v>
      </c>
      <c r="AA43" s="38">
        <f t="shared" si="31"/>
        <v>0</v>
      </c>
      <c r="AB43" s="38">
        <f t="shared" si="31"/>
        <v>5116638.78</v>
      </c>
      <c r="AC43" s="38">
        <f t="shared" si="31"/>
        <v>0</v>
      </c>
      <c r="AD43" s="38">
        <f t="shared" si="31"/>
        <v>0</v>
      </c>
      <c r="AE43" s="38">
        <f t="shared" si="31"/>
        <v>5325438.78</v>
      </c>
      <c r="AF43" s="38">
        <f t="shared" si="31"/>
        <v>0</v>
      </c>
      <c r="AG43" s="38">
        <f t="shared" si="31"/>
        <v>0</v>
      </c>
      <c r="AH43" s="38">
        <f>IF(AH$31&gt;0,AH$31,0)-AH42</f>
        <v>5325438.78</v>
      </c>
      <c r="AI43" s="38">
        <f t="shared" si="31"/>
        <v>0</v>
      </c>
      <c r="AJ43" s="38">
        <f t="shared" si="31"/>
        <v>0</v>
      </c>
      <c r="AK43" s="76">
        <f t="shared" si="31"/>
        <v>5325438.78</v>
      </c>
      <c r="AL43" s="38">
        <f t="shared" si="31"/>
        <v>0</v>
      </c>
      <c r="AM43" s="38">
        <f t="shared" si="31"/>
        <v>0</v>
      </c>
      <c r="AN43" s="38">
        <f t="shared" si="31"/>
        <v>5325438.78</v>
      </c>
    </row>
    <row r="44" spans="1:55" s="9" customFormat="1" ht="20" customHeight="1" x14ac:dyDescent="0.2">
      <c r="A44" s="51" t="s">
        <v>55</v>
      </c>
      <c r="B44" s="9" t="s">
        <v>140</v>
      </c>
      <c r="C44" s="53">
        <v>0</v>
      </c>
      <c r="D44" s="53">
        <v>0.6</v>
      </c>
      <c r="J44" s="40">
        <f t="shared" ref="J44:AN44" si="32">IF(J49="",J$43*$C44,J$43*$D44)</f>
        <v>0</v>
      </c>
      <c r="K44" s="40">
        <f t="shared" si="32"/>
        <v>0</v>
      </c>
      <c r="L44" s="40">
        <f t="shared" si="32"/>
        <v>0</v>
      </c>
      <c r="M44" s="40">
        <f t="shared" si="32"/>
        <v>0</v>
      </c>
      <c r="N44" s="40">
        <f t="shared" si="32"/>
        <v>0</v>
      </c>
      <c r="O44" s="40">
        <f t="shared" si="32"/>
        <v>0</v>
      </c>
      <c r="P44" s="40">
        <f t="shared" si="32"/>
        <v>0</v>
      </c>
      <c r="Q44" s="40">
        <f t="shared" si="32"/>
        <v>0</v>
      </c>
      <c r="R44" s="40">
        <f t="shared" si="32"/>
        <v>0</v>
      </c>
      <c r="S44" s="40">
        <f t="shared" si="32"/>
        <v>0</v>
      </c>
      <c r="T44" s="40">
        <f t="shared" si="32"/>
        <v>0</v>
      </c>
      <c r="U44" s="40">
        <f t="shared" si="32"/>
        <v>0</v>
      </c>
      <c r="V44" s="40">
        <f t="shared" si="32"/>
        <v>0</v>
      </c>
      <c r="W44" s="40">
        <f t="shared" si="32"/>
        <v>0</v>
      </c>
      <c r="X44" s="40">
        <f t="shared" si="32"/>
        <v>0</v>
      </c>
      <c r="Y44" s="40">
        <f t="shared" si="32"/>
        <v>0</v>
      </c>
      <c r="Z44" s="40">
        <f t="shared" si="32"/>
        <v>0</v>
      </c>
      <c r="AA44" s="40">
        <f t="shared" si="32"/>
        <v>0</v>
      </c>
      <c r="AB44" s="40">
        <f t="shared" si="32"/>
        <v>0</v>
      </c>
      <c r="AC44" s="40">
        <f t="shared" si="32"/>
        <v>0</v>
      </c>
      <c r="AD44" s="40">
        <f t="shared" si="32"/>
        <v>0</v>
      </c>
      <c r="AE44" s="40">
        <f t="shared" si="32"/>
        <v>0</v>
      </c>
      <c r="AF44" s="40">
        <f t="shared" si="32"/>
        <v>0</v>
      </c>
      <c r="AG44" s="40">
        <f t="shared" si="32"/>
        <v>0</v>
      </c>
      <c r="AH44" s="40">
        <f>IF(AH49="",AH$43*$C44,AH$43*$D44)</f>
        <v>0</v>
      </c>
      <c r="AI44" s="40">
        <f t="shared" si="32"/>
        <v>0</v>
      </c>
      <c r="AJ44" s="40">
        <f t="shared" si="32"/>
        <v>0</v>
      </c>
      <c r="AK44" s="40">
        <f t="shared" si="32"/>
        <v>3195263.2680000002</v>
      </c>
      <c r="AL44" s="40">
        <f t="shared" si="32"/>
        <v>0</v>
      </c>
      <c r="AM44" s="40">
        <f t="shared" si="32"/>
        <v>0</v>
      </c>
      <c r="AN44" s="40">
        <f t="shared" si="32"/>
        <v>3195263.2680000002</v>
      </c>
    </row>
    <row r="45" spans="1:55" s="9" customFormat="1" ht="22" customHeight="1" thickBot="1" x14ac:dyDescent="0.25">
      <c r="A45" s="51" t="s">
        <v>55</v>
      </c>
      <c r="B45" s="9" t="s">
        <v>57</v>
      </c>
      <c r="C45" s="53">
        <f>1-C44</f>
        <v>1</v>
      </c>
      <c r="D45" s="53">
        <f>1-D44</f>
        <v>0.4</v>
      </c>
      <c r="J45" s="40">
        <f t="shared" ref="J45:AN45" si="33">IF(J49="",J$43*$C45,J$43*$D45)</f>
        <v>0</v>
      </c>
      <c r="K45" s="40">
        <f t="shared" si="33"/>
        <v>0</v>
      </c>
      <c r="L45" s="40">
        <f t="shared" si="33"/>
        <v>0</v>
      </c>
      <c r="M45" s="40">
        <f t="shared" si="33"/>
        <v>0</v>
      </c>
      <c r="N45" s="40">
        <f t="shared" si="33"/>
        <v>0</v>
      </c>
      <c r="O45" s="40">
        <f t="shared" si="33"/>
        <v>0</v>
      </c>
      <c r="P45" s="40">
        <f t="shared" si="33"/>
        <v>4754944.9800000004</v>
      </c>
      <c r="Q45" s="40">
        <f t="shared" si="33"/>
        <v>0</v>
      </c>
      <c r="R45" s="40">
        <f t="shared" si="33"/>
        <v>0</v>
      </c>
      <c r="S45" s="40">
        <f t="shared" si="33"/>
        <v>4919839.5599999996</v>
      </c>
      <c r="T45" s="40">
        <f t="shared" si="33"/>
        <v>0</v>
      </c>
      <c r="U45" s="40">
        <f t="shared" si="33"/>
        <v>0</v>
      </c>
      <c r="V45" s="40">
        <f t="shared" si="33"/>
        <v>5012238.78</v>
      </c>
      <c r="W45" s="40">
        <f t="shared" si="33"/>
        <v>0</v>
      </c>
      <c r="X45" s="40">
        <f t="shared" si="33"/>
        <v>0</v>
      </c>
      <c r="Y45" s="40">
        <f t="shared" si="33"/>
        <v>5012238.78</v>
      </c>
      <c r="Z45" s="40">
        <f t="shared" si="33"/>
        <v>0</v>
      </c>
      <c r="AA45" s="40">
        <f t="shared" si="33"/>
        <v>0</v>
      </c>
      <c r="AB45" s="40">
        <f t="shared" si="33"/>
        <v>5116638.78</v>
      </c>
      <c r="AC45" s="40">
        <f t="shared" si="33"/>
        <v>0</v>
      </c>
      <c r="AD45" s="40">
        <f t="shared" si="33"/>
        <v>0</v>
      </c>
      <c r="AE45" s="40">
        <f t="shared" si="33"/>
        <v>5325438.78</v>
      </c>
      <c r="AF45" s="40">
        <f t="shared" si="33"/>
        <v>0</v>
      </c>
      <c r="AG45" s="40">
        <f t="shared" si="33"/>
        <v>0</v>
      </c>
      <c r="AH45" s="40">
        <f>IF(AH49="",AH$43*$C45,AH$43*$D45)</f>
        <v>5325438.78</v>
      </c>
      <c r="AI45" s="40">
        <f t="shared" si="33"/>
        <v>0</v>
      </c>
      <c r="AJ45" s="40">
        <f t="shared" si="33"/>
        <v>0</v>
      </c>
      <c r="AK45" s="40">
        <f t="shared" si="33"/>
        <v>2130175.5120000001</v>
      </c>
      <c r="AL45" s="40">
        <f t="shared" si="33"/>
        <v>0</v>
      </c>
      <c r="AM45" s="40">
        <f t="shared" si="33"/>
        <v>0</v>
      </c>
      <c r="AN45" s="40">
        <f t="shared" si="33"/>
        <v>2130175.5120000001</v>
      </c>
    </row>
    <row r="46" spans="1:55" s="6" customFormat="1" ht="17" thickBot="1" x14ac:dyDescent="0.25">
      <c r="A46" s="20" t="s">
        <v>101</v>
      </c>
      <c r="C46" s="56"/>
      <c r="D46" s="56"/>
      <c r="J46" s="38">
        <f>J43</f>
        <v>0</v>
      </c>
      <c r="K46" s="38">
        <f>SUM($J43:K$43)</f>
        <v>0</v>
      </c>
      <c r="L46" s="38">
        <f>SUM($J43:L$43)</f>
        <v>0</v>
      </c>
      <c r="M46" s="38">
        <f>SUM($J43:M$43)</f>
        <v>0</v>
      </c>
      <c r="N46" s="38">
        <f>SUM($J43:N$43)</f>
        <v>0</v>
      </c>
      <c r="O46" s="38">
        <f>SUM($J43:O$43)</f>
        <v>0</v>
      </c>
      <c r="P46" s="38">
        <f>SUM($J43:P$43)</f>
        <v>4754944.9800000004</v>
      </c>
      <c r="Q46" s="38">
        <f>SUM($J43:Q$43)</f>
        <v>4754944.9800000004</v>
      </c>
      <c r="R46" s="38">
        <f>SUM($J43:R$43)</f>
        <v>4754944.9800000004</v>
      </c>
      <c r="S46" s="38">
        <f>SUM($J43:S$43)</f>
        <v>9674784.5399999991</v>
      </c>
      <c r="T46" s="38">
        <f>SUM($J43:T$43)</f>
        <v>9674784.5399999991</v>
      </c>
      <c r="U46" s="38">
        <f>SUM($J43:U$43)</f>
        <v>9674784.5399999991</v>
      </c>
      <c r="V46" s="38">
        <f>SUM($J43:V$43)</f>
        <v>14687023.32</v>
      </c>
      <c r="W46" s="38">
        <f>SUM($J43:W$43)</f>
        <v>14687023.32</v>
      </c>
      <c r="X46" s="38">
        <f>SUM($J43:X$43)</f>
        <v>14687023.32</v>
      </c>
      <c r="Y46" s="38">
        <f>SUM($J43:Y$43)</f>
        <v>19699262.100000001</v>
      </c>
      <c r="Z46" s="38">
        <f>SUM($J43:Z$43)</f>
        <v>19699262.100000001</v>
      </c>
      <c r="AA46" s="38">
        <f>SUM($J43:AA$43)</f>
        <v>19699262.100000001</v>
      </c>
      <c r="AB46" s="38">
        <f>SUM($J43:AB$43)</f>
        <v>24815900.880000003</v>
      </c>
      <c r="AC46" s="38">
        <f>SUM($J43:AC$43)</f>
        <v>24815900.880000003</v>
      </c>
      <c r="AD46" s="38">
        <f>SUM($J43:AD$43)</f>
        <v>24815900.880000003</v>
      </c>
      <c r="AE46" s="38">
        <f>SUM($J43:AE$43)</f>
        <v>30141339.660000004</v>
      </c>
      <c r="AF46" s="38">
        <f>SUM($J43:AF$43)</f>
        <v>30141339.660000004</v>
      </c>
      <c r="AG46" s="38">
        <f>SUM($J43:AG$43)</f>
        <v>30141339.660000004</v>
      </c>
      <c r="AH46" s="38">
        <f>SUM($J43:AH$43)</f>
        <v>35466778.440000005</v>
      </c>
      <c r="AI46" s="38">
        <f>SUM($J43:AI$43)</f>
        <v>35466778.440000005</v>
      </c>
      <c r="AJ46" s="38">
        <f>SUM($J43:AJ$43)</f>
        <v>35466778.440000005</v>
      </c>
      <c r="AK46" s="38">
        <f>SUM($J43:AK$43)</f>
        <v>40792217.220000006</v>
      </c>
      <c r="AL46" s="38">
        <f>SUM($J43:AL$43)</f>
        <v>40792217.220000006</v>
      </c>
      <c r="AM46" s="38">
        <f>SUM($J43:AM$43)</f>
        <v>40792217.220000006</v>
      </c>
      <c r="AN46" s="38">
        <f>SUM($J43:AN$43)</f>
        <v>46117656.000000007</v>
      </c>
    </row>
    <row r="47" spans="1:55" s="9" customFormat="1" x14ac:dyDescent="0.2">
      <c r="A47" s="51" t="s">
        <v>98</v>
      </c>
      <c r="B47" s="9" t="s">
        <v>56</v>
      </c>
      <c r="C47" s="53"/>
      <c r="J47" s="40">
        <f>J44</f>
        <v>0</v>
      </c>
      <c r="K47" s="40">
        <f>SUM($J44:K$44)</f>
        <v>0</v>
      </c>
      <c r="L47" s="40">
        <f>SUM($J44:L$44)</f>
        <v>0</v>
      </c>
      <c r="M47" s="40">
        <f>SUM($J44:M$44)</f>
        <v>0</v>
      </c>
      <c r="N47" s="40">
        <f>SUM($J44:N$44)</f>
        <v>0</v>
      </c>
      <c r="O47" s="40">
        <f>SUM($J44:O$44)</f>
        <v>0</v>
      </c>
      <c r="P47" s="40">
        <f>SUM($J44:P$44)</f>
        <v>0</v>
      </c>
      <c r="Q47" s="40">
        <f>SUM($J44:Q$44)</f>
        <v>0</v>
      </c>
      <c r="R47" s="40">
        <f>SUM($J44:R$44)</f>
        <v>0</v>
      </c>
      <c r="S47" s="40">
        <f>SUM($J44:S$44)</f>
        <v>0</v>
      </c>
      <c r="T47" s="40">
        <f>SUM($J44:T$44)</f>
        <v>0</v>
      </c>
      <c r="U47" s="40">
        <f>SUM($J44:U$44)</f>
        <v>0</v>
      </c>
      <c r="V47" s="40">
        <f>SUM($J44:V$44)</f>
        <v>0</v>
      </c>
      <c r="W47" s="40">
        <f>SUM($J44:W$44)</f>
        <v>0</v>
      </c>
      <c r="X47" s="40">
        <f>SUM($J44:X$44)</f>
        <v>0</v>
      </c>
      <c r="Y47" s="40">
        <f>SUM($J44:Y$44)</f>
        <v>0</v>
      </c>
      <c r="Z47" s="40">
        <f>SUM($J44:Z$44)</f>
        <v>0</v>
      </c>
      <c r="AA47" s="40">
        <f>SUM($J44:AA$44)</f>
        <v>0</v>
      </c>
      <c r="AB47" s="40">
        <f>SUM($J44:AB$44)</f>
        <v>0</v>
      </c>
      <c r="AC47" s="40">
        <f>SUM($J44:AC$44)</f>
        <v>0</v>
      </c>
      <c r="AD47" s="40">
        <f>SUM($J44:AD$44)</f>
        <v>0</v>
      </c>
      <c r="AE47" s="40">
        <f>SUM($J44:AE$44)</f>
        <v>0</v>
      </c>
      <c r="AF47" s="40">
        <f>SUM($J44:AF$44)</f>
        <v>0</v>
      </c>
      <c r="AG47" s="40">
        <f>SUM($J44:AG$44)</f>
        <v>0</v>
      </c>
      <c r="AH47" s="40">
        <f>SUM($J44:AH$44)</f>
        <v>0</v>
      </c>
      <c r="AI47" s="40">
        <f>SUM($J44:AI$44)</f>
        <v>0</v>
      </c>
      <c r="AJ47" s="40">
        <f>SUM($J44:AJ$44)</f>
        <v>0</v>
      </c>
      <c r="AK47" s="40">
        <f>SUM($J44:AK$44)</f>
        <v>3195263.2680000002</v>
      </c>
      <c r="AL47" s="40">
        <f>SUM($J44:AL$44)</f>
        <v>3195263.2680000002</v>
      </c>
      <c r="AM47" s="40">
        <f>SUM($J44:AM$44)</f>
        <v>3195263.2680000002</v>
      </c>
      <c r="AN47" s="40">
        <f>SUM($J44:AN$44)</f>
        <v>6390526.5360000003</v>
      </c>
    </row>
    <row r="48" spans="1:55" s="9" customFormat="1" x14ac:dyDescent="0.2">
      <c r="A48" s="51" t="s">
        <v>98</v>
      </c>
      <c r="B48" s="41" t="s">
        <v>57</v>
      </c>
      <c r="C48" s="53"/>
      <c r="J48" s="40">
        <f>J45</f>
        <v>0</v>
      </c>
      <c r="K48" s="40">
        <f>SUM($J$45:K45)</f>
        <v>0</v>
      </c>
      <c r="L48" s="40">
        <f>SUM($J$45:L45)</f>
        <v>0</v>
      </c>
      <c r="M48" s="40">
        <f>SUM($J$45:M45)</f>
        <v>0</v>
      </c>
      <c r="N48" s="40">
        <f>SUM($J$45:N45)</f>
        <v>0</v>
      </c>
      <c r="O48" s="40">
        <f>SUM($J$45:O45)</f>
        <v>0</v>
      </c>
      <c r="P48" s="40">
        <f>SUM($J$45:P45)</f>
        <v>4754944.9800000004</v>
      </c>
      <c r="Q48" s="40">
        <f>SUM($J$45:Q45)</f>
        <v>4754944.9800000004</v>
      </c>
      <c r="R48" s="40">
        <f>SUM($J$45:R45)</f>
        <v>4754944.9800000004</v>
      </c>
      <c r="S48" s="40">
        <f>SUM($J$45:S45)</f>
        <v>9674784.5399999991</v>
      </c>
      <c r="T48" s="40">
        <f>SUM($J$45:T45)</f>
        <v>9674784.5399999991</v>
      </c>
      <c r="U48" s="40">
        <f>SUM($J$45:U45)</f>
        <v>9674784.5399999991</v>
      </c>
      <c r="V48" s="40">
        <f>SUM($J$45:V45)</f>
        <v>14687023.32</v>
      </c>
      <c r="W48" s="40">
        <f>SUM($J$45:W45)</f>
        <v>14687023.32</v>
      </c>
      <c r="X48" s="40">
        <f>SUM($J$45:X45)</f>
        <v>14687023.32</v>
      </c>
      <c r="Y48" s="40">
        <f>SUM($J$45:Y45)</f>
        <v>19699262.100000001</v>
      </c>
      <c r="Z48" s="40">
        <f>SUM($J$45:Z45)</f>
        <v>19699262.100000001</v>
      </c>
      <c r="AA48" s="40">
        <f>SUM($J$45:AA45)</f>
        <v>19699262.100000001</v>
      </c>
      <c r="AB48" s="40">
        <f>SUM($J$45:AB45)</f>
        <v>24815900.880000003</v>
      </c>
      <c r="AC48" s="40">
        <f>SUM($J$45:AC45)</f>
        <v>24815900.880000003</v>
      </c>
      <c r="AD48" s="40">
        <f>SUM($J$45:AD45)</f>
        <v>24815900.880000003</v>
      </c>
      <c r="AE48" s="40">
        <f>SUM($J$45:AE45)</f>
        <v>30141339.660000004</v>
      </c>
      <c r="AF48" s="40">
        <f>SUM($J$45:AF45)</f>
        <v>30141339.660000004</v>
      </c>
      <c r="AG48" s="40">
        <f>SUM($J$45:AG45)</f>
        <v>30141339.660000004</v>
      </c>
      <c r="AH48" s="40">
        <f>SUM($J$45:AH45)</f>
        <v>35466778.440000005</v>
      </c>
      <c r="AI48" s="40">
        <f>SUM($J$45:AI45)</f>
        <v>35466778.440000005</v>
      </c>
      <c r="AJ48" s="40">
        <f>SUM($J$45:AJ45)</f>
        <v>35466778.440000005</v>
      </c>
      <c r="AK48" s="40">
        <f>SUM($J$45:AK45)</f>
        <v>37596953.952000007</v>
      </c>
      <c r="AL48" s="40">
        <f>SUM($J$45:AL45)</f>
        <v>37596953.952000007</v>
      </c>
      <c r="AM48" s="40">
        <f>SUM($J$45:AM45)</f>
        <v>37596953.952000007</v>
      </c>
      <c r="AN48" s="40">
        <f>SUM($J$45:AN45)</f>
        <v>39727129.464000009</v>
      </c>
    </row>
    <row r="49" spans="1:40" x14ac:dyDescent="0.2">
      <c r="A49" s="84" t="s">
        <v>96</v>
      </c>
      <c r="B49" s="85"/>
      <c r="C49" t="s">
        <v>102</v>
      </c>
      <c r="I49" s="27"/>
      <c r="J49" s="27" t="str">
        <f>IF(SUM($J43:J$43)&lt;$B$53,"",1)</f>
        <v/>
      </c>
      <c r="K49" s="27" t="str">
        <f>IF(SUM($J43:K$43)&lt;$B$53,"",1)</f>
        <v/>
      </c>
      <c r="L49" s="27" t="str">
        <f>IF(SUM($J43:L$43)&lt;$B$53,"",1)</f>
        <v/>
      </c>
      <c r="M49" s="27" t="str">
        <f>IF(SUM($J43:M$43)&lt;$B$53,"",1)</f>
        <v/>
      </c>
      <c r="N49" s="27" t="str">
        <f>IF(SUM($J43:N$43)&lt;$B$53,"",1)</f>
        <v/>
      </c>
      <c r="O49" s="27" t="str">
        <f>IF(SUM($J43:O$43)&lt;$B$53,"",1)</f>
        <v/>
      </c>
      <c r="P49" s="27" t="str">
        <f>IF(SUM($J43:P$43)&lt;$B$53,"",1)</f>
        <v/>
      </c>
      <c r="Q49" s="27" t="str">
        <f>IF(SUM($J43:Q$43)&lt;$B$53,"",1)</f>
        <v/>
      </c>
      <c r="R49" s="27" t="str">
        <f>IF(SUM($J43:R$43)&lt;$B$53,"",1)</f>
        <v/>
      </c>
      <c r="S49" s="27" t="str">
        <f>IF(SUM($J43:S$43)&lt;$B$53,"",1)</f>
        <v/>
      </c>
      <c r="T49" s="27" t="str">
        <f>IF(SUM($J43:T$43)&lt;$B$53,"",1)</f>
        <v/>
      </c>
      <c r="U49" s="27" t="str">
        <f>IF(SUM($J43:U$43)&lt;$B$53,"",1)</f>
        <v/>
      </c>
      <c r="V49" s="27" t="str">
        <f>IF(SUM($J43:V$43)&lt;$B$53,"",1)</f>
        <v/>
      </c>
      <c r="W49" s="27" t="str">
        <f>IF(SUM($J43:W$43)&lt;$B$53,"",1)</f>
        <v/>
      </c>
      <c r="X49" s="27" t="str">
        <f>IF(SUM($J43:X$43)&lt;$B$53,"",1)</f>
        <v/>
      </c>
      <c r="Y49" s="27" t="str">
        <f>IF(SUM($J43:Y$43)&lt;$B$53,"",1)</f>
        <v/>
      </c>
      <c r="Z49" s="27" t="str">
        <f>IF(SUM($J43:Z$43)&lt;$B$53,"",1)</f>
        <v/>
      </c>
      <c r="AA49" s="27" t="str">
        <f>IF(SUM($J43:AA$43)&lt;$B$53,"",1)</f>
        <v/>
      </c>
      <c r="AB49" s="27" t="str">
        <f>IF(SUM($J43:AB$43)&lt;$B$53,"",1)</f>
        <v/>
      </c>
      <c r="AC49" s="27" t="str">
        <f>IF(SUM($J43:AC$43)&lt;$B$53,"",1)</f>
        <v/>
      </c>
      <c r="AD49" s="27" t="str">
        <f>IF(SUM($J43:AD$43)&lt;$B$53,"",1)</f>
        <v/>
      </c>
      <c r="AE49" s="27" t="str">
        <f>IF(SUM($J43:AE$43)&lt;$B$53,"",1)</f>
        <v/>
      </c>
      <c r="AF49" s="27" t="str">
        <f>IF(SUM($J43:AF$43)&lt;$B$53,"",1)</f>
        <v/>
      </c>
      <c r="AG49" s="27" t="str">
        <f>IF(SUM($J43:AG$43)&lt;$B$53,"",1)</f>
        <v/>
      </c>
      <c r="AH49" s="27" t="str">
        <f>IF(SUM($J43:AH$43)&lt;$B$53,"",1)</f>
        <v/>
      </c>
      <c r="AI49" s="27" t="str">
        <f>IF(SUM($J43:AI$43)&lt;$B$53,"",1)</f>
        <v/>
      </c>
      <c r="AJ49" s="27" t="str">
        <f>IF(SUM($J43:AJ$43)&lt;$B$53,"",1)</f>
        <v/>
      </c>
      <c r="AK49" s="27">
        <f>IF(SUM($J43:AK$43)&lt;$B$53,"",1)</f>
        <v>1</v>
      </c>
      <c r="AL49" s="27">
        <f>IF(SUM($J43:AL$43)&lt;$B$53,"",1)</f>
        <v>1</v>
      </c>
      <c r="AM49" s="27">
        <f>IF(SUM($J43:AM$43)&lt;$B$53,"",1)</f>
        <v>1</v>
      </c>
      <c r="AN49" s="27">
        <f>IF(SUM($J43:AN$43)&lt;$B$53,"",1)</f>
        <v>1</v>
      </c>
    </row>
    <row r="50" spans="1:40" ht="17" thickBot="1" x14ac:dyDescent="0.25">
      <c r="A50" s="86"/>
      <c r="B50" s="87"/>
      <c r="C50" t="s">
        <v>103</v>
      </c>
      <c r="I50" s="27"/>
      <c r="J50" s="27" t="str">
        <f>IF(SUM($J45:J$45)&lt;$B$53,"",1)</f>
        <v/>
      </c>
      <c r="K50" s="27" t="str">
        <f>IF(SUM($J45:K$45)&lt;$B$53,"",1)</f>
        <v/>
      </c>
      <c r="L50" s="27" t="str">
        <f>IF(SUM($J45:L$45)&lt;$B$53,"",1)</f>
        <v/>
      </c>
      <c r="M50" s="27" t="str">
        <f>IF(SUM($J45:M$45)&lt;$B$53,"",1)</f>
        <v/>
      </c>
      <c r="N50" s="27" t="str">
        <f>IF(SUM($J45:N$45)&lt;$B$53,"",1)</f>
        <v/>
      </c>
      <c r="O50" s="27" t="str">
        <f>IF(SUM($J45:O$45)&lt;$B$53,"",1)</f>
        <v/>
      </c>
      <c r="P50" s="27" t="str">
        <f>IF(SUM($J45:P$45)&lt;$B$53,"",1)</f>
        <v/>
      </c>
      <c r="Q50" s="27" t="str">
        <f>IF(SUM($J45:Q$45)&lt;$B$53,"",1)</f>
        <v/>
      </c>
      <c r="R50" s="27" t="str">
        <f>IF(SUM($J45:R$45)&lt;$B$53,"",1)</f>
        <v/>
      </c>
      <c r="S50" s="27" t="str">
        <f>IF(SUM($J45:S$45)&lt;$B$53,"",1)</f>
        <v/>
      </c>
      <c r="T50" s="27" t="str">
        <f>IF(SUM($J45:T$45)&lt;$B$53,"",1)</f>
        <v/>
      </c>
      <c r="U50" s="27" t="str">
        <f>IF(SUM($J45:U$45)&lt;$B$53,"",1)</f>
        <v/>
      </c>
      <c r="V50" s="27" t="str">
        <f>IF(SUM($J45:V$45)&lt;$B$53,"",1)</f>
        <v/>
      </c>
      <c r="W50" s="27" t="str">
        <f>IF(SUM($J45:W$45)&lt;$B$53,"",1)</f>
        <v/>
      </c>
      <c r="X50" s="27" t="str">
        <f>IF(SUM($J45:X$45)&lt;$B$53,"",1)</f>
        <v/>
      </c>
      <c r="Y50" s="27" t="str">
        <f>IF(SUM($J45:Y$45)&lt;$B$53,"",1)</f>
        <v/>
      </c>
      <c r="Z50" s="27" t="str">
        <f>IF(SUM($J45:Z$45)&lt;$B$53,"",1)</f>
        <v/>
      </c>
      <c r="AA50" s="27" t="str">
        <f>IF(SUM($J45:AA$45)&lt;$B$53,"",1)</f>
        <v/>
      </c>
      <c r="AB50" s="27" t="str">
        <f>IF(SUM($J45:AB$45)&lt;$B$53,"",1)</f>
        <v/>
      </c>
      <c r="AC50" s="27" t="str">
        <f>IF(SUM($J45:AC$45)&lt;$B$53,"",1)</f>
        <v/>
      </c>
      <c r="AD50" s="27" t="str">
        <f>IF(SUM($J45:AD$45)&lt;$B$53,"",1)</f>
        <v/>
      </c>
      <c r="AE50" s="27" t="str">
        <f>IF(SUM($J45:AE$45)&lt;$B$53,"",1)</f>
        <v/>
      </c>
      <c r="AF50" s="27" t="str">
        <f>IF(SUM($J45:AF$45)&lt;$B$53,"",1)</f>
        <v/>
      </c>
      <c r="AG50" s="27" t="str">
        <f>IF(SUM($J45:AG$45)&lt;$B$53,"",1)</f>
        <v/>
      </c>
      <c r="AH50" s="27" t="str">
        <f>IF(SUM($J45:AH$45)&lt;$B$53,"",1)</f>
        <v/>
      </c>
      <c r="AI50" s="27" t="str">
        <f>IF(SUM($J45:AI$45)&lt;$B$53,"",1)</f>
        <v/>
      </c>
      <c r="AJ50" s="27" t="str">
        <f>IF(SUM($J45:AJ$45)&lt;$B$53,"",1)</f>
        <v/>
      </c>
      <c r="AK50" s="27" t="str">
        <f>IF(SUM($J45:AK$45)&lt;$B$53,"",1)</f>
        <v/>
      </c>
      <c r="AL50" s="27" t="str">
        <f>IF(SUM($J45:AL$45)&lt;$B$53,"",1)</f>
        <v/>
      </c>
      <c r="AM50" s="27" t="str">
        <f>IF(SUM($J45:AM$45)&lt;$B$53,"",1)</f>
        <v/>
      </c>
      <c r="AN50" s="27">
        <f>IF(SUM($J45:AN$45)&lt;$B$53,"",1)</f>
        <v>1</v>
      </c>
    </row>
    <row r="51" spans="1:40" x14ac:dyDescent="0.2">
      <c r="A51" s="58" t="s">
        <v>88</v>
      </c>
      <c r="B51" s="59">
        <v>43221</v>
      </c>
    </row>
    <row r="52" spans="1:40" x14ac:dyDescent="0.2">
      <c r="A52" s="8" t="s">
        <v>105</v>
      </c>
      <c r="B52" s="60" t="s">
        <v>106</v>
      </c>
      <c r="D52" s="47"/>
    </row>
    <row r="53" spans="1:40" x14ac:dyDescent="0.2">
      <c r="A53" s="8" t="s">
        <v>94</v>
      </c>
      <c r="B53" s="61">
        <f>-SUMIF(E30:AN30,"&lt;0")</f>
        <v>39172616</v>
      </c>
      <c r="D53" s="47"/>
    </row>
    <row r="54" spans="1:40" x14ac:dyDescent="0.2">
      <c r="A54" s="8" t="s">
        <v>104</v>
      </c>
      <c r="B54" s="62">
        <f>COUNTIF(I30:AN30,"&lt;0")</f>
        <v>4</v>
      </c>
    </row>
    <row r="55" spans="1:40" x14ac:dyDescent="0.2">
      <c r="A55" s="8" t="s">
        <v>97</v>
      </c>
      <c r="B55" s="63">
        <f>AVERAGEIF(J45:AN45,"&gt;0")</f>
        <v>4414125.4960000012</v>
      </c>
    </row>
    <row r="56" spans="1:40" x14ac:dyDescent="0.2">
      <c r="A56" s="8" t="s">
        <v>108</v>
      </c>
      <c r="B56" s="62">
        <f>COUNTBLANK(I49:AN49)</f>
        <v>28</v>
      </c>
    </row>
    <row r="57" spans="1:40" ht="17" thickBot="1" x14ac:dyDescent="0.25">
      <c r="A57" s="64" t="s">
        <v>107</v>
      </c>
      <c r="B57" s="65">
        <f>COUNTBLANK(I50:AN50)</f>
        <v>31</v>
      </c>
    </row>
    <row r="58" spans="1:40" x14ac:dyDescent="0.2">
      <c r="A58" s="68" t="s">
        <v>114</v>
      </c>
      <c r="B58" s="9"/>
    </row>
    <row r="59" spans="1:40" s="67" customFormat="1" x14ac:dyDescent="0.2"/>
    <row r="60" spans="1:40" s="67" customFormat="1" ht="17" thickBot="1" x14ac:dyDescent="0.25"/>
    <row r="61" spans="1:40" x14ac:dyDescent="0.2">
      <c r="A61" s="90" t="s">
        <v>109</v>
      </c>
      <c r="B61" s="91"/>
    </row>
    <row r="62" spans="1:40" ht="17" thickBot="1" x14ac:dyDescent="0.25">
      <c r="A62" s="92"/>
      <c r="B62" s="93"/>
    </row>
    <row r="63" spans="1:40" ht="17" thickBot="1" x14ac:dyDescent="0.25">
      <c r="A63" s="49" t="s">
        <v>110</v>
      </c>
      <c r="B63" s="66">
        <v>0.09</v>
      </c>
      <c r="C63" s="9"/>
      <c r="D63" s="9"/>
      <c r="I63" s="19">
        <f>I6*$B$63</f>
        <v>0</v>
      </c>
      <c r="J63" s="19">
        <f>J6*$B$63</f>
        <v>0</v>
      </c>
      <c r="K63" s="19">
        <f t="shared" ref="K63:AN63" si="34">K6*$B$63</f>
        <v>0</v>
      </c>
      <c r="L63" s="19">
        <f t="shared" si="34"/>
        <v>355338</v>
      </c>
      <c r="M63" s="19">
        <f t="shared" si="34"/>
        <v>409203</v>
      </c>
      <c r="N63" s="19">
        <f t="shared" si="34"/>
        <v>516789</v>
      </c>
      <c r="O63" s="19">
        <f t="shared" si="34"/>
        <v>516789</v>
      </c>
      <c r="P63" s="19">
        <f t="shared" si="34"/>
        <v>525375</v>
      </c>
      <c r="Q63" s="19">
        <f t="shared" si="34"/>
        <v>527130</v>
      </c>
      <c r="R63" s="19">
        <f t="shared" si="34"/>
        <v>525375</v>
      </c>
      <c r="S63" s="19">
        <f t="shared" si="34"/>
        <v>533961</v>
      </c>
      <c r="T63" s="19">
        <f t="shared" si="34"/>
        <v>533961</v>
      </c>
      <c r="U63" s="19">
        <f t="shared" si="34"/>
        <v>533961</v>
      </c>
      <c r="V63" s="19">
        <f t="shared" si="34"/>
        <v>533961</v>
      </c>
      <c r="W63" s="19">
        <f t="shared" si="34"/>
        <v>533961</v>
      </c>
      <c r="X63" s="19">
        <f t="shared" si="34"/>
        <v>533961</v>
      </c>
      <c r="Y63" s="19">
        <f t="shared" si="34"/>
        <v>533961</v>
      </c>
      <c r="Z63" s="19">
        <f t="shared" si="34"/>
        <v>533961</v>
      </c>
      <c r="AA63" s="19">
        <f t="shared" si="34"/>
        <v>533961</v>
      </c>
      <c r="AB63" s="19">
        <f t="shared" si="34"/>
        <v>533961</v>
      </c>
      <c r="AC63" s="19">
        <f t="shared" si="34"/>
        <v>533961</v>
      </c>
      <c r="AD63" s="19">
        <f t="shared" si="34"/>
        <v>533961</v>
      </c>
      <c r="AE63" s="19">
        <f t="shared" si="34"/>
        <v>533961</v>
      </c>
      <c r="AF63" s="19">
        <f t="shared" si="34"/>
        <v>533961</v>
      </c>
      <c r="AG63" s="19">
        <f t="shared" si="34"/>
        <v>533961</v>
      </c>
      <c r="AH63" s="19">
        <f>AH6*$B$63</f>
        <v>533961</v>
      </c>
      <c r="AI63" s="19">
        <f t="shared" si="34"/>
        <v>533961</v>
      </c>
      <c r="AJ63" s="19">
        <f t="shared" si="34"/>
        <v>533961</v>
      </c>
      <c r="AK63" s="19">
        <f t="shared" si="34"/>
        <v>533961</v>
      </c>
      <c r="AL63" s="19">
        <f t="shared" si="34"/>
        <v>533961</v>
      </c>
      <c r="AM63" s="19">
        <f t="shared" si="34"/>
        <v>533961</v>
      </c>
      <c r="AN63" s="19">
        <f t="shared" si="34"/>
        <v>533961</v>
      </c>
    </row>
    <row r="64" spans="1:40" s="6" customFormat="1" ht="17" thickBot="1" x14ac:dyDescent="0.25">
      <c r="A64" s="20" t="s">
        <v>93</v>
      </c>
      <c r="C64" s="57" t="s">
        <v>99</v>
      </c>
      <c r="D64" s="57" t="s">
        <v>100</v>
      </c>
      <c r="I64" s="48">
        <f>IF((I6-I21-I63)&lt;0,0,(I6-I21-I63))</f>
        <v>0</v>
      </c>
      <c r="J64" s="48">
        <f t="shared" ref="J64:AN64" si="35">IF((J6-J21-J63)&lt;0,0,(J6-J21-J63))</f>
        <v>0</v>
      </c>
      <c r="K64" s="48">
        <f t="shared" si="35"/>
        <v>0</v>
      </c>
      <c r="L64" s="48">
        <f t="shared" si="35"/>
        <v>0</v>
      </c>
      <c r="M64" s="48">
        <f t="shared" si="35"/>
        <v>2639997</v>
      </c>
      <c r="N64" s="48">
        <f t="shared" si="35"/>
        <v>3027811</v>
      </c>
      <c r="O64" s="48">
        <f t="shared" si="35"/>
        <v>3027811</v>
      </c>
      <c r="P64" s="48">
        <f t="shared" si="35"/>
        <v>3114625</v>
      </c>
      <c r="Q64" s="48">
        <f t="shared" si="35"/>
        <v>3132370</v>
      </c>
      <c r="R64" s="48">
        <f t="shared" si="35"/>
        <v>3114625</v>
      </c>
      <c r="S64" s="48">
        <f t="shared" si="35"/>
        <v>3201439</v>
      </c>
      <c r="T64" s="48">
        <f t="shared" si="35"/>
        <v>3201439</v>
      </c>
      <c r="U64" s="48">
        <f t="shared" si="35"/>
        <v>3201439</v>
      </c>
      <c r="V64" s="48">
        <f t="shared" si="35"/>
        <v>3201439</v>
      </c>
      <c r="W64" s="48">
        <f t="shared" si="35"/>
        <v>3201439</v>
      </c>
      <c r="X64" s="48">
        <f t="shared" si="35"/>
        <v>3201439</v>
      </c>
      <c r="Y64" s="48">
        <f t="shared" si="35"/>
        <v>3201439</v>
      </c>
      <c r="Z64" s="48">
        <f t="shared" si="35"/>
        <v>3201439</v>
      </c>
      <c r="AA64" s="48">
        <f t="shared" si="35"/>
        <v>3201439</v>
      </c>
      <c r="AB64" s="48">
        <f t="shared" si="35"/>
        <v>3351439</v>
      </c>
      <c r="AC64" s="48">
        <f t="shared" si="35"/>
        <v>3351439</v>
      </c>
      <c r="AD64" s="48">
        <f t="shared" si="35"/>
        <v>3351439</v>
      </c>
      <c r="AE64" s="48">
        <f t="shared" si="35"/>
        <v>3351439</v>
      </c>
      <c r="AF64" s="48">
        <f t="shared" si="35"/>
        <v>3351439</v>
      </c>
      <c r="AG64" s="48">
        <f t="shared" si="35"/>
        <v>3351439</v>
      </c>
      <c r="AH64" s="48">
        <f>IF((AH6-AH21-AH63)&lt;0,0,(AH6-AH21-AH63))</f>
        <v>3351439</v>
      </c>
      <c r="AI64" s="48">
        <f t="shared" si="35"/>
        <v>3351439</v>
      </c>
      <c r="AJ64" s="48">
        <f t="shared" si="35"/>
        <v>3351439</v>
      </c>
      <c r="AK64" s="48">
        <f t="shared" si="35"/>
        <v>3351439</v>
      </c>
      <c r="AL64" s="48">
        <f t="shared" si="35"/>
        <v>3351439</v>
      </c>
      <c r="AM64" s="48">
        <f t="shared" si="35"/>
        <v>3351439</v>
      </c>
      <c r="AN64" s="48">
        <f t="shared" si="35"/>
        <v>3351439</v>
      </c>
    </row>
    <row r="65" spans="1:40" s="9" customFormat="1" x14ac:dyDescent="0.2">
      <c r="A65" s="51" t="s">
        <v>55</v>
      </c>
      <c r="B65" s="9" t="s">
        <v>140</v>
      </c>
      <c r="C65" s="53">
        <v>0</v>
      </c>
      <c r="D65" s="53">
        <v>0.6</v>
      </c>
      <c r="J65" s="40"/>
      <c r="K65" s="40">
        <f>IF(K70="",K$64*$C65,K$64*$D65)</f>
        <v>0</v>
      </c>
      <c r="L65" s="40">
        <f t="shared" ref="L65:AN65" si="36">IF(L70="",L$64*$C65,L$64*$D65)</f>
        <v>0</v>
      </c>
      <c r="M65" s="40">
        <f t="shared" si="36"/>
        <v>0</v>
      </c>
      <c r="N65" s="40">
        <f t="shared" si="36"/>
        <v>0</v>
      </c>
      <c r="O65" s="40">
        <f t="shared" si="36"/>
        <v>0</v>
      </c>
      <c r="P65" s="40">
        <f t="shared" si="36"/>
        <v>0</v>
      </c>
      <c r="Q65" s="40">
        <f t="shared" si="36"/>
        <v>0</v>
      </c>
      <c r="R65" s="40">
        <f t="shared" si="36"/>
        <v>0</v>
      </c>
      <c r="S65" s="40">
        <f t="shared" si="36"/>
        <v>0</v>
      </c>
      <c r="T65" s="40">
        <f t="shared" si="36"/>
        <v>0</v>
      </c>
      <c r="U65" s="40">
        <f t="shared" si="36"/>
        <v>0</v>
      </c>
      <c r="V65" s="40">
        <f t="shared" si="36"/>
        <v>0</v>
      </c>
      <c r="W65" s="40">
        <f t="shared" si="36"/>
        <v>0</v>
      </c>
      <c r="X65" s="40">
        <f t="shared" si="36"/>
        <v>0</v>
      </c>
      <c r="Y65" s="40">
        <f t="shared" si="36"/>
        <v>1920863.4</v>
      </c>
      <c r="Z65" s="40">
        <f t="shared" si="36"/>
        <v>1920863.4</v>
      </c>
      <c r="AA65" s="40">
        <f t="shared" si="36"/>
        <v>1920863.4</v>
      </c>
      <c r="AB65" s="40">
        <f t="shared" si="36"/>
        <v>2010863.4</v>
      </c>
      <c r="AC65" s="40">
        <f t="shared" si="36"/>
        <v>2010863.4</v>
      </c>
      <c r="AD65" s="40">
        <f t="shared" si="36"/>
        <v>2010863.4</v>
      </c>
      <c r="AE65" s="40">
        <f t="shared" si="36"/>
        <v>2010863.4</v>
      </c>
      <c r="AF65" s="40">
        <f t="shared" si="36"/>
        <v>2010863.4</v>
      </c>
      <c r="AG65" s="40">
        <f t="shared" si="36"/>
        <v>2010863.4</v>
      </c>
      <c r="AH65" s="40">
        <f>IF(AH70="",AH$64*$C65,AH$64*$D65)</f>
        <v>2010863.4</v>
      </c>
      <c r="AI65" s="40">
        <f t="shared" si="36"/>
        <v>2010863.4</v>
      </c>
      <c r="AJ65" s="40">
        <f t="shared" si="36"/>
        <v>2010863.4</v>
      </c>
      <c r="AK65" s="40">
        <f t="shared" si="36"/>
        <v>2010863.4</v>
      </c>
      <c r="AL65" s="40">
        <f t="shared" si="36"/>
        <v>2010863.4</v>
      </c>
      <c r="AM65" s="40">
        <f t="shared" si="36"/>
        <v>2010863.4</v>
      </c>
      <c r="AN65" s="40">
        <f t="shared" si="36"/>
        <v>2010863.4</v>
      </c>
    </row>
    <row r="66" spans="1:40" s="9" customFormat="1" ht="17" thickBot="1" x14ac:dyDescent="0.25">
      <c r="A66" s="51" t="s">
        <v>55</v>
      </c>
      <c r="B66" s="9" t="s">
        <v>57</v>
      </c>
      <c r="C66" s="53">
        <f>1-C65</f>
        <v>1</v>
      </c>
      <c r="D66" s="53">
        <f>1-D65</f>
        <v>0.4</v>
      </c>
      <c r="J66" s="40"/>
      <c r="K66" s="40">
        <f>IF(K70="",K$64*$C66,K$64*$D66)</f>
        <v>0</v>
      </c>
      <c r="L66" s="40">
        <f t="shared" ref="L66:AN66" si="37">IF(L70="",L$64*$C66,L$64*$D66)</f>
        <v>0</v>
      </c>
      <c r="M66" s="40">
        <f t="shared" si="37"/>
        <v>2639997</v>
      </c>
      <c r="N66" s="40">
        <f t="shared" si="37"/>
        <v>3027811</v>
      </c>
      <c r="O66" s="40">
        <f t="shared" si="37"/>
        <v>3027811</v>
      </c>
      <c r="P66" s="40">
        <f t="shared" si="37"/>
        <v>3114625</v>
      </c>
      <c r="Q66" s="40">
        <f t="shared" si="37"/>
        <v>3132370</v>
      </c>
      <c r="R66" s="40">
        <f t="shared" si="37"/>
        <v>3114625</v>
      </c>
      <c r="S66" s="40">
        <f t="shared" si="37"/>
        <v>3201439</v>
      </c>
      <c r="T66" s="40">
        <f t="shared" si="37"/>
        <v>3201439</v>
      </c>
      <c r="U66" s="40">
        <f t="shared" si="37"/>
        <v>3201439</v>
      </c>
      <c r="V66" s="40">
        <f t="shared" si="37"/>
        <v>3201439</v>
      </c>
      <c r="W66" s="40">
        <f t="shared" si="37"/>
        <v>3201439</v>
      </c>
      <c r="X66" s="40">
        <f t="shared" si="37"/>
        <v>3201439</v>
      </c>
      <c r="Y66" s="40">
        <f t="shared" si="37"/>
        <v>1280575.6000000001</v>
      </c>
      <c r="Z66" s="40">
        <f t="shared" si="37"/>
        <v>1280575.6000000001</v>
      </c>
      <c r="AA66" s="40">
        <f t="shared" si="37"/>
        <v>1280575.6000000001</v>
      </c>
      <c r="AB66" s="40">
        <f t="shared" si="37"/>
        <v>1340575.6000000001</v>
      </c>
      <c r="AC66" s="40">
        <f t="shared" si="37"/>
        <v>1340575.6000000001</v>
      </c>
      <c r="AD66" s="40">
        <f t="shared" si="37"/>
        <v>1340575.6000000001</v>
      </c>
      <c r="AE66" s="40">
        <f t="shared" si="37"/>
        <v>1340575.6000000001</v>
      </c>
      <c r="AF66" s="40">
        <f t="shared" si="37"/>
        <v>1340575.6000000001</v>
      </c>
      <c r="AG66" s="40">
        <f t="shared" si="37"/>
        <v>1340575.6000000001</v>
      </c>
      <c r="AH66" s="40">
        <f>IF(AH70="",AH$64*$C66,AH$64*$D66)</f>
        <v>1340575.6000000001</v>
      </c>
      <c r="AI66" s="40">
        <f t="shared" si="37"/>
        <v>1340575.6000000001</v>
      </c>
      <c r="AJ66" s="40">
        <f t="shared" si="37"/>
        <v>1340575.6000000001</v>
      </c>
      <c r="AK66" s="40">
        <f t="shared" si="37"/>
        <v>1340575.6000000001</v>
      </c>
      <c r="AL66" s="40">
        <f t="shared" si="37"/>
        <v>1340575.6000000001</v>
      </c>
      <c r="AM66" s="40">
        <f t="shared" si="37"/>
        <v>1340575.6000000001</v>
      </c>
      <c r="AN66" s="40">
        <f t="shared" si="37"/>
        <v>1340575.6000000001</v>
      </c>
    </row>
    <row r="67" spans="1:40" s="6" customFormat="1" ht="17" thickBot="1" x14ac:dyDescent="0.25">
      <c r="A67" s="20" t="s">
        <v>101</v>
      </c>
      <c r="C67" s="56"/>
      <c r="D67" s="56"/>
      <c r="I67" s="38"/>
      <c r="J67" s="38">
        <f>J64</f>
        <v>0</v>
      </c>
      <c r="K67" s="38">
        <f>SUM($J$64:K64)</f>
        <v>0</v>
      </c>
      <c r="L67" s="38">
        <f>SUM($J$64:L64)</f>
        <v>0</v>
      </c>
      <c r="M67" s="38">
        <f>SUM($J$64:M64)</f>
        <v>2639997</v>
      </c>
      <c r="N67" s="38">
        <f>SUM($J$64:N64)</f>
        <v>5667808</v>
      </c>
      <c r="O67" s="38">
        <f>SUM($J$64:O64)</f>
        <v>8695619</v>
      </c>
      <c r="P67" s="38">
        <f>SUM($J$64:P64)</f>
        <v>11810244</v>
      </c>
      <c r="Q67" s="38">
        <f>SUM($J$64:Q64)</f>
        <v>14942614</v>
      </c>
      <c r="R67" s="38">
        <f>SUM($J$64:R64)</f>
        <v>18057239</v>
      </c>
      <c r="S67" s="38">
        <f>SUM($J$64:S64)</f>
        <v>21258678</v>
      </c>
      <c r="T67" s="38">
        <f>SUM($J$64:T64)</f>
        <v>24460117</v>
      </c>
      <c r="U67" s="38">
        <f>SUM($J$64:U64)</f>
        <v>27661556</v>
      </c>
      <c r="V67" s="38">
        <f>SUM($J$64:V64)</f>
        <v>30862995</v>
      </c>
      <c r="W67" s="38">
        <f>SUM($J$64:W64)</f>
        <v>34064434</v>
      </c>
      <c r="X67" s="38">
        <f>SUM($J$64:X64)</f>
        <v>37265873</v>
      </c>
      <c r="Y67" s="38">
        <f>SUM($J$64:Y64)</f>
        <v>40467312</v>
      </c>
      <c r="Z67" s="38">
        <f>SUM($J$64:Z64)</f>
        <v>43668751</v>
      </c>
      <c r="AA67" s="38">
        <f>SUM($J$64:AA64)</f>
        <v>46870190</v>
      </c>
      <c r="AB67" s="38">
        <f>SUM($J$64:AB64)</f>
        <v>50221629</v>
      </c>
      <c r="AC67" s="38">
        <f>SUM($J$64:AC64)</f>
        <v>53573068</v>
      </c>
      <c r="AD67" s="38">
        <f>SUM($J$64:AD64)</f>
        <v>56924507</v>
      </c>
      <c r="AE67" s="38">
        <f>SUM($J$64:AE64)</f>
        <v>60275946</v>
      </c>
      <c r="AF67" s="38">
        <f>SUM($J$64:AF64)</f>
        <v>63627385</v>
      </c>
      <c r="AG67" s="38">
        <f>SUM($J$64:AG64)</f>
        <v>66978824</v>
      </c>
      <c r="AH67" s="38">
        <f>SUM($J$64:AH64)</f>
        <v>70330263</v>
      </c>
      <c r="AI67" s="38">
        <f>SUM($J$64:AI64)</f>
        <v>73681702</v>
      </c>
      <c r="AJ67" s="38">
        <f>SUM($J$64:AJ64)</f>
        <v>77033141</v>
      </c>
      <c r="AK67" s="38">
        <f>SUM($J$64:AK64)</f>
        <v>80384580</v>
      </c>
      <c r="AL67" s="38">
        <f>SUM($J$64:AL64)</f>
        <v>83736019</v>
      </c>
      <c r="AM67" s="38">
        <f>SUM($J$64:AM64)</f>
        <v>87087458</v>
      </c>
      <c r="AN67" s="38">
        <f>SUM($J$64:AN64)</f>
        <v>90438897</v>
      </c>
    </row>
    <row r="68" spans="1:40" s="9" customFormat="1" x14ac:dyDescent="0.2">
      <c r="A68" s="51" t="s">
        <v>98</v>
      </c>
      <c r="B68" s="9" t="s">
        <v>56</v>
      </c>
      <c r="C68" s="53"/>
      <c r="J68" s="40">
        <f>J65</f>
        <v>0</v>
      </c>
      <c r="K68" s="40">
        <f>SUM($J$44:K65)</f>
        <v>0</v>
      </c>
      <c r="L68" s="40">
        <f>SUM($J$65:L65)</f>
        <v>0</v>
      </c>
      <c r="M68" s="40">
        <f>SUM($J$65:M65)</f>
        <v>0</v>
      </c>
      <c r="N68" s="40">
        <f>SUM($J$65:N65)</f>
        <v>0</v>
      </c>
      <c r="O68" s="40">
        <f>SUM($J$65:O65)</f>
        <v>0</v>
      </c>
      <c r="P68" s="40">
        <f>SUM($J$65:P65)</f>
        <v>0</v>
      </c>
      <c r="Q68" s="40">
        <f>SUM($J$65:Q65)</f>
        <v>0</v>
      </c>
      <c r="R68" s="40">
        <f>SUM($J$65:R65)</f>
        <v>0</v>
      </c>
      <c r="S68" s="40">
        <f>SUM($J$65:S65)</f>
        <v>0</v>
      </c>
      <c r="T68" s="40">
        <f>SUM($J$65:T65)</f>
        <v>0</v>
      </c>
      <c r="U68" s="40">
        <f>SUM($J$65:U65)</f>
        <v>0</v>
      </c>
      <c r="V68" s="40">
        <f>SUM($J$65:V65)</f>
        <v>0</v>
      </c>
      <c r="W68" s="40">
        <f>SUM($J$65:W65)</f>
        <v>0</v>
      </c>
      <c r="X68" s="40">
        <f>SUM($J$65:X65)</f>
        <v>0</v>
      </c>
      <c r="Y68" s="40">
        <f>SUM($J$65:Y65)</f>
        <v>1920863.4</v>
      </c>
      <c r="Z68" s="40">
        <f>SUM($J$65:Z65)</f>
        <v>3841726.8</v>
      </c>
      <c r="AA68" s="40">
        <f>SUM($J$65:AA65)</f>
        <v>5762590.1999999993</v>
      </c>
      <c r="AB68" s="40">
        <f>SUM($J$65:AB65)</f>
        <v>7773453.5999999996</v>
      </c>
      <c r="AC68" s="40">
        <f>SUM($J$65:AC65)</f>
        <v>9784317</v>
      </c>
      <c r="AD68" s="40">
        <f>SUM($J$65:AD65)</f>
        <v>11795180.4</v>
      </c>
      <c r="AE68" s="40">
        <f>SUM($J$65:AE65)</f>
        <v>13806043.800000001</v>
      </c>
      <c r="AF68" s="40">
        <f>SUM($J$65:AF65)</f>
        <v>15816907.200000001</v>
      </c>
      <c r="AG68" s="40">
        <f>SUM($J$65:AG65)</f>
        <v>17827770.600000001</v>
      </c>
      <c r="AH68" s="40">
        <f>SUM($J$65:AH65)</f>
        <v>19838634</v>
      </c>
      <c r="AI68" s="40">
        <f>SUM($J$65:AI65)</f>
        <v>21849497.399999999</v>
      </c>
      <c r="AJ68" s="40">
        <f>SUM($J$65:AJ65)</f>
        <v>23860360.799999997</v>
      </c>
      <c r="AK68" s="40">
        <f>SUM($J$65:AK65)</f>
        <v>25871224.199999996</v>
      </c>
      <c r="AL68" s="40">
        <f>SUM($J$65:AL65)</f>
        <v>27882087.599999994</v>
      </c>
      <c r="AM68" s="40">
        <f>SUM($J$65:AM65)</f>
        <v>29892950.999999993</v>
      </c>
      <c r="AN68" s="40">
        <f>SUM($J$65:AN65)</f>
        <v>31903814.399999991</v>
      </c>
    </row>
    <row r="69" spans="1:40" s="9" customFormat="1" x14ac:dyDescent="0.2">
      <c r="A69" s="51" t="s">
        <v>98</v>
      </c>
      <c r="B69" s="41" t="s">
        <v>57</v>
      </c>
      <c r="C69" s="53"/>
      <c r="J69" s="40">
        <f>J66</f>
        <v>0</v>
      </c>
      <c r="K69" s="40">
        <f>SUM($J$45:K66)</f>
        <v>0</v>
      </c>
      <c r="L69" s="40">
        <f>SUM($J$66:L66)</f>
        <v>0</v>
      </c>
      <c r="M69" s="40">
        <f>SUM($J$66:M66)</f>
        <v>2639997</v>
      </c>
      <c r="N69" s="40">
        <f>SUM($J$66:N66)</f>
        <v>5667808</v>
      </c>
      <c r="O69" s="40">
        <f>SUM($J$66:O66)</f>
        <v>8695619</v>
      </c>
      <c r="P69" s="40">
        <f>SUM($J$66:P66)</f>
        <v>11810244</v>
      </c>
      <c r="Q69" s="40">
        <f>SUM($J$66:Q66)</f>
        <v>14942614</v>
      </c>
      <c r="R69" s="40">
        <f>SUM($J$66:R66)</f>
        <v>18057239</v>
      </c>
      <c r="S69" s="40">
        <f>SUM($J$66:S66)</f>
        <v>21258678</v>
      </c>
      <c r="T69" s="40">
        <f>SUM($J$66:T66)</f>
        <v>24460117</v>
      </c>
      <c r="U69" s="40">
        <f>SUM($J$66:U66)</f>
        <v>27661556</v>
      </c>
      <c r="V69" s="40">
        <f>SUM($J$66:V66)</f>
        <v>30862995</v>
      </c>
      <c r="W69" s="40">
        <f>SUM($J$66:W66)</f>
        <v>34064434</v>
      </c>
      <c r="X69" s="40">
        <f>SUM($J$66:X66)</f>
        <v>37265873</v>
      </c>
      <c r="Y69" s="40">
        <f>SUM($J$66:Y66)</f>
        <v>38546448.600000001</v>
      </c>
      <c r="Z69" s="40">
        <f>SUM($J$66:Z66)</f>
        <v>39827024.200000003</v>
      </c>
      <c r="AA69" s="40">
        <f>SUM($J$66:AA66)</f>
        <v>41107599.800000004</v>
      </c>
      <c r="AB69" s="40">
        <f>SUM($J$66:AB66)</f>
        <v>42448175.400000006</v>
      </c>
      <c r="AC69" s="40">
        <f>SUM($J$66:AC66)</f>
        <v>43788751.000000007</v>
      </c>
      <c r="AD69" s="40">
        <f>SUM($J$66:AD66)</f>
        <v>45129326.600000009</v>
      </c>
      <c r="AE69" s="40">
        <f>SUM($J$66:AE66)</f>
        <v>46469902.20000001</v>
      </c>
      <c r="AF69" s="40">
        <f>SUM($J$66:AF66)</f>
        <v>47810477.800000012</v>
      </c>
      <c r="AG69" s="40">
        <f>SUM($J$66:AG66)</f>
        <v>49151053.400000013</v>
      </c>
      <c r="AH69" s="40">
        <f>SUM($J$66:AH66)</f>
        <v>50491629.000000015</v>
      </c>
      <c r="AI69" s="40">
        <f>SUM($J$66:AI66)</f>
        <v>51832204.600000016</v>
      </c>
      <c r="AJ69" s="40">
        <f>SUM($J$66:AJ66)</f>
        <v>53172780.200000018</v>
      </c>
      <c r="AK69" s="40">
        <f>SUM($J$66:AK66)</f>
        <v>54513355.800000019</v>
      </c>
      <c r="AL69" s="40">
        <f>SUM($J$66:AL66)</f>
        <v>55853931.400000021</v>
      </c>
      <c r="AM69" s="40">
        <f>SUM($J$66:AM66)</f>
        <v>57194507.000000022</v>
      </c>
      <c r="AN69" s="40">
        <f>SUM($J$66:AN66)</f>
        <v>58535082.600000024</v>
      </c>
    </row>
    <row r="70" spans="1:40" x14ac:dyDescent="0.2">
      <c r="A70" s="84" t="s">
        <v>96</v>
      </c>
      <c r="B70" s="85"/>
      <c r="C70" t="s">
        <v>102</v>
      </c>
      <c r="I70" s="27"/>
      <c r="J70" s="27" t="str">
        <f>IF(SUM($J$64:J64)&lt;$B$53,"",1)</f>
        <v/>
      </c>
      <c r="K70" s="27" t="str">
        <f>IF(SUM($J$64:K64)&lt;$B$53,"",1)</f>
        <v/>
      </c>
      <c r="L70" s="27" t="str">
        <f>IF(SUM($J$64:L64)&lt;$B$53,"",1)</f>
        <v/>
      </c>
      <c r="M70" s="27" t="str">
        <f>IF(SUM($J$64:M64)&lt;$B$53,"",1)</f>
        <v/>
      </c>
      <c r="N70" s="27" t="str">
        <f>IF(SUM($J$64:N64)&lt;$B$53,"",1)</f>
        <v/>
      </c>
      <c r="O70" s="27" t="str">
        <f>IF(SUM($J$64:O64)&lt;$B$53,"",1)</f>
        <v/>
      </c>
      <c r="P70" s="27" t="str">
        <f>IF(SUM($J$64:P64)&lt;$B$53,"",1)</f>
        <v/>
      </c>
      <c r="Q70" s="27" t="str">
        <f>IF(SUM($J$64:Q64)&lt;$B$53,"",1)</f>
        <v/>
      </c>
      <c r="R70" s="27" t="str">
        <f>IF(SUM($J$64:R64)&lt;$B$53,"",1)</f>
        <v/>
      </c>
      <c r="S70" s="27" t="str">
        <f>IF(SUM($J$64:S64)&lt;$B$53,"",1)</f>
        <v/>
      </c>
      <c r="T70" s="27" t="str">
        <f>IF(SUM($J$64:T64)&lt;$B$53,"",1)</f>
        <v/>
      </c>
      <c r="U70" s="27" t="str">
        <f>IF(SUM($J$64:U64)&lt;$B$53,"",1)</f>
        <v/>
      </c>
      <c r="V70" s="27" t="str">
        <f>IF(SUM($J$64:V64)&lt;$B$53,"",1)</f>
        <v/>
      </c>
      <c r="W70" s="27" t="str">
        <f>IF(SUM($J$64:W64)&lt;$B$53,"",1)</f>
        <v/>
      </c>
      <c r="X70" s="27" t="str">
        <f>IF(SUM($J$64:X64)&lt;$B$53,"",1)</f>
        <v/>
      </c>
      <c r="Y70" s="27">
        <f>IF(SUM($J$64:Y64)&lt;$B$53,"",1)</f>
        <v>1</v>
      </c>
      <c r="Z70" s="27">
        <f>IF(SUM($J$64:Z64)&lt;$B$53,"",1)</f>
        <v>1</v>
      </c>
      <c r="AA70" s="27">
        <f>IF(SUM($J$64:AA64)&lt;$B$53,"",1)</f>
        <v>1</v>
      </c>
      <c r="AB70" s="27">
        <f>IF(SUM($J$64:AB64)&lt;$B$53,"",1)</f>
        <v>1</v>
      </c>
      <c r="AC70" s="27">
        <f>IF(SUM($J$64:AC64)&lt;$B$53,"",1)</f>
        <v>1</v>
      </c>
      <c r="AD70" s="27">
        <f>IF(SUM($J$64:AD64)&lt;$B$53,"",1)</f>
        <v>1</v>
      </c>
      <c r="AE70" s="27">
        <f>IF(SUM($J$64:AE64)&lt;$B$53,"",1)</f>
        <v>1</v>
      </c>
      <c r="AF70" s="27">
        <f>IF(SUM($J$64:AF64)&lt;$B$53,"",1)</f>
        <v>1</v>
      </c>
      <c r="AG70" s="27">
        <f>IF(SUM($J$64:AG64)&lt;$B$53,"",1)</f>
        <v>1</v>
      </c>
      <c r="AH70" s="27">
        <f>IF(SUM($J$64:AH64)&lt;$B$53,"",1)</f>
        <v>1</v>
      </c>
      <c r="AI70" s="27">
        <f>IF(SUM($J$64:AI64)&lt;$B$53,"",1)</f>
        <v>1</v>
      </c>
      <c r="AJ70" s="27">
        <f>IF(SUM($J$64:AJ64)&lt;$B$53,"",1)</f>
        <v>1</v>
      </c>
      <c r="AK70" s="27">
        <f>IF(SUM($J$64:AK64)&lt;$B$53,"",1)</f>
        <v>1</v>
      </c>
      <c r="AL70" s="27">
        <f>IF(SUM($J$64:AL64)&lt;$B$53,"",1)</f>
        <v>1</v>
      </c>
      <c r="AM70" s="27">
        <f>IF(SUM($J$64:AM64)&lt;$B$53,"",1)</f>
        <v>1</v>
      </c>
      <c r="AN70" s="27">
        <f>IF(SUM($J$64:AN64)&lt;$B$53,"",1)</f>
        <v>1</v>
      </c>
    </row>
    <row r="71" spans="1:40" ht="17" thickBot="1" x14ac:dyDescent="0.25">
      <c r="A71" s="86"/>
      <c r="B71" s="87"/>
      <c r="C71" t="s">
        <v>103</v>
      </c>
      <c r="I71" s="27"/>
      <c r="J71" s="27" t="str">
        <f>IF(SUM($J$66:J66)&lt;$B$53,"",1)</f>
        <v/>
      </c>
      <c r="K71" s="27" t="str">
        <f>IF(SUM($J$66:K66)&lt;$B$53,"",1)</f>
        <v/>
      </c>
      <c r="L71" s="27" t="str">
        <f>IF(SUM($J$66:L66)&lt;$B$53,"",1)</f>
        <v/>
      </c>
      <c r="M71" s="27" t="str">
        <f>IF(SUM($J$66:M66)&lt;$B$53,"",1)</f>
        <v/>
      </c>
      <c r="N71" s="27" t="str">
        <f>IF(SUM($J$66:N66)&lt;$B$53,"",1)</f>
        <v/>
      </c>
      <c r="O71" s="27" t="str">
        <f>IF(SUM($J$66:O66)&lt;$B$53,"",1)</f>
        <v/>
      </c>
      <c r="P71" s="27" t="str">
        <f>IF(SUM($J$66:P66)&lt;$B$53,"",1)</f>
        <v/>
      </c>
      <c r="Q71" s="27" t="str">
        <f>IF(SUM($J$66:Q66)&lt;$B$53,"",1)</f>
        <v/>
      </c>
      <c r="R71" s="27" t="str">
        <f>IF(SUM($J$66:R66)&lt;$B$53,"",1)</f>
        <v/>
      </c>
      <c r="S71" s="27" t="str">
        <f>IF(SUM($J$66:S66)&lt;$B$53,"",1)</f>
        <v/>
      </c>
      <c r="T71" s="27" t="str">
        <f>IF(SUM($J$66:T66)&lt;$B$53,"",1)</f>
        <v/>
      </c>
      <c r="U71" s="27" t="str">
        <f>IF(SUM($J$66:U66)&lt;$B$53,"",1)</f>
        <v/>
      </c>
      <c r="V71" s="27" t="str">
        <f>IF(SUM($J$66:V66)&lt;$B$53,"",1)</f>
        <v/>
      </c>
      <c r="W71" s="27" t="str">
        <f>IF(SUM($J$66:W66)&lt;$B$53,"",1)</f>
        <v/>
      </c>
      <c r="X71" s="27" t="str">
        <f>IF(SUM($J$66:X66)&lt;$B$53,"",1)</f>
        <v/>
      </c>
      <c r="Y71" s="27" t="str">
        <f>IF(SUM($J$66:Y66)&lt;$B$53,"",1)</f>
        <v/>
      </c>
      <c r="Z71" s="27">
        <f>IF(SUM($J$66:Z66)&lt;$B$53,"",1)</f>
        <v>1</v>
      </c>
      <c r="AA71" s="27">
        <f>IF(SUM($J$66:AA66)&lt;$B$53,"",1)</f>
        <v>1</v>
      </c>
      <c r="AB71" s="27">
        <f>IF(SUM($J$66:AB66)&lt;$B$53,"",1)</f>
        <v>1</v>
      </c>
      <c r="AC71" s="27">
        <f>IF(SUM($J$66:AC66)&lt;$B$53,"",1)</f>
        <v>1</v>
      </c>
      <c r="AD71" s="27">
        <f>IF(SUM($J$66:AD66)&lt;$B$53,"",1)</f>
        <v>1</v>
      </c>
      <c r="AE71" s="27">
        <f>IF(SUM($J$66:AE66)&lt;$B$53,"",1)</f>
        <v>1</v>
      </c>
      <c r="AF71" s="27">
        <f>IF(SUM($J$66:AF66)&lt;$B$53,"",1)</f>
        <v>1</v>
      </c>
      <c r="AG71" s="27">
        <f>IF(SUM($J$66:AG66)&lt;$B$53,"",1)</f>
        <v>1</v>
      </c>
      <c r="AH71" s="27">
        <f>IF(SUM($J$66:AH66)&lt;$B$53,"",1)</f>
        <v>1</v>
      </c>
      <c r="AI71" s="27">
        <f>IF(SUM($J$66:AI66)&lt;$B$53,"",1)</f>
        <v>1</v>
      </c>
      <c r="AJ71" s="27">
        <f>IF(SUM($J$66:AJ66)&lt;$B$53,"",1)</f>
        <v>1</v>
      </c>
      <c r="AK71" s="27">
        <f>IF(SUM($J$66:AK66)&lt;$B$53,"",1)</f>
        <v>1</v>
      </c>
      <c r="AL71" s="27">
        <f>IF(SUM($J$66:AL66)&lt;$B$53,"",1)</f>
        <v>1</v>
      </c>
      <c r="AM71" s="27">
        <f>IF(SUM($J$66:AM66)&lt;$B$53,"",1)</f>
        <v>1</v>
      </c>
      <c r="AN71" s="27">
        <f>IF(SUM($J$66:AN66)&lt;$B$53,"",1)</f>
        <v>1</v>
      </c>
    </row>
    <row r="72" spans="1:40" x14ac:dyDescent="0.2">
      <c r="A72" s="58" t="s">
        <v>88</v>
      </c>
      <c r="B72" s="59">
        <v>43221</v>
      </c>
    </row>
    <row r="73" spans="1:40" x14ac:dyDescent="0.2">
      <c r="A73" s="8" t="s">
        <v>105</v>
      </c>
      <c r="B73" s="60" t="s">
        <v>106</v>
      </c>
    </row>
    <row r="74" spans="1:40" x14ac:dyDescent="0.2">
      <c r="A74" s="8" t="s">
        <v>94</v>
      </c>
      <c r="B74" s="61">
        <f>-SUMIF(E30:AN30,"&lt;0")</f>
        <v>39172616</v>
      </c>
    </row>
    <row r="75" spans="1:40" x14ac:dyDescent="0.2">
      <c r="A75" s="8" t="s">
        <v>104</v>
      </c>
      <c r="B75" s="62">
        <f>COUNTIF(I30:AN30,"&lt;0")</f>
        <v>4</v>
      </c>
    </row>
    <row r="76" spans="1:40" x14ac:dyDescent="0.2">
      <c r="A76" s="8" t="s">
        <v>97</v>
      </c>
      <c r="B76" s="63">
        <f>AVERAGEIF(J66:AN66,"&gt;0")*3</f>
        <v>6271615.9928571451</v>
      </c>
    </row>
    <row r="77" spans="1:40" x14ac:dyDescent="0.2">
      <c r="A77" s="8" t="s">
        <v>108</v>
      </c>
      <c r="B77" s="62">
        <f>COUNTBLANK(I70:AN70)</f>
        <v>16</v>
      </c>
    </row>
    <row r="78" spans="1:40" ht="17" thickBot="1" x14ac:dyDescent="0.25">
      <c r="A78" s="64" t="s">
        <v>107</v>
      </c>
      <c r="B78" s="65">
        <f>COUNTBLANK(I71:AN71)</f>
        <v>17</v>
      </c>
    </row>
  </sheetData>
  <mergeCells count="4">
    <mergeCell ref="A49:B50"/>
    <mergeCell ref="A40:B41"/>
    <mergeCell ref="A61:B62"/>
    <mergeCell ref="A70:B7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6526-4C77-D84E-B1B4-143C529457A9}">
  <dimension ref="A1:H6"/>
  <sheetViews>
    <sheetView workbookViewId="0">
      <selection activeCell="E8" sqref="E8"/>
    </sheetView>
  </sheetViews>
  <sheetFormatPr baseColWidth="10" defaultRowHeight="16" x14ac:dyDescent="0.2"/>
  <cols>
    <col min="1" max="1" width="52.5" customWidth="1"/>
    <col min="2" max="2" width="32.83203125" customWidth="1"/>
    <col min="5" max="5" width="30.83203125" customWidth="1"/>
  </cols>
  <sheetData>
    <row r="1" spans="1:8" x14ac:dyDescent="0.2">
      <c r="A1" s="69" t="s">
        <v>40</v>
      </c>
      <c r="B1" s="69" t="s">
        <v>137</v>
      </c>
      <c r="E1" s="69" t="s">
        <v>138</v>
      </c>
      <c r="F1" s="69" t="s">
        <v>37</v>
      </c>
      <c r="G1" s="69" t="s">
        <v>139</v>
      </c>
      <c r="H1" s="69" t="s">
        <v>21</v>
      </c>
    </row>
    <row r="2" spans="1:8" x14ac:dyDescent="0.2">
      <c r="A2" t="s">
        <v>131</v>
      </c>
      <c r="B2" t="s">
        <v>95</v>
      </c>
    </row>
    <row r="3" spans="1:8" x14ac:dyDescent="0.2">
      <c r="A3" t="s">
        <v>131</v>
      </c>
      <c r="B3" t="s">
        <v>134</v>
      </c>
    </row>
    <row r="4" spans="1:8" x14ac:dyDescent="0.2">
      <c r="A4" t="s">
        <v>135</v>
      </c>
      <c r="B4" t="s">
        <v>133</v>
      </c>
    </row>
    <row r="5" spans="1:8" x14ac:dyDescent="0.2">
      <c r="A5" t="s">
        <v>131</v>
      </c>
      <c r="B5" t="s">
        <v>132</v>
      </c>
    </row>
    <row r="6" spans="1:8" x14ac:dyDescent="0.2">
      <c r="A6" t="s">
        <v>131</v>
      </c>
      <c r="B6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Data</vt:lpstr>
      <vt:lpstr>Расходы</vt:lpstr>
      <vt:lpstr>Доходы и вовлекаемость</vt:lpstr>
      <vt:lpstr>Model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Буданов Владислав</dc:creator>
  <cp:lastModifiedBy>Microsoft Office User</cp:lastModifiedBy>
  <dcterms:created xsi:type="dcterms:W3CDTF">2018-04-16T18:59:53Z</dcterms:created>
  <dcterms:modified xsi:type="dcterms:W3CDTF">2019-04-15T20:18:52Z</dcterms:modified>
</cp:coreProperties>
</file>